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양광준\평가자료\지역거점공공병원 알리미\"/>
    </mc:Choice>
  </mc:AlternateContent>
  <bookViews>
    <workbookView xWindow="0" yWindow="0" windowWidth="19200" windowHeight="11805" tabRatio="724"/>
  </bookViews>
  <sheets>
    <sheet name="재무상태표" sheetId="1" r:id="rId1"/>
    <sheet name="손익계산서" sheetId="5" r:id="rId2"/>
    <sheet name="기본금변동계산서" sheetId="2" r:id="rId3"/>
    <sheet name="현금흐름표" sheetId="3" r:id="rId4"/>
    <sheet name="임원 및 운영인력현황" sheetId="4" r:id="rId5"/>
    <sheet name="인건비 예산 및 집행현황" sheetId="6" r:id="rId6"/>
  </sheets>
  <externalReferences>
    <externalReference r:id="rId7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4" l="1"/>
  <c r="G45" i="4"/>
  <c r="G44" i="4" s="1"/>
  <c r="H44" i="4"/>
  <c r="F44" i="4"/>
  <c r="E44" i="4"/>
  <c r="C44" i="4"/>
  <c r="G43" i="4"/>
  <c r="G42" i="4"/>
  <c r="G41" i="4"/>
  <c r="G40" i="4"/>
  <c r="G39" i="4"/>
  <c r="G38" i="4"/>
  <c r="G37" i="4"/>
  <c r="G36" i="4"/>
  <c r="H35" i="4"/>
  <c r="G35" i="4"/>
  <c r="G34" i="4"/>
  <c r="G33" i="4"/>
  <c r="G32" i="4"/>
  <c r="G31" i="4"/>
  <c r="G30" i="4"/>
  <c r="G29" i="4"/>
  <c r="G28" i="4"/>
  <c r="G27" i="4"/>
  <c r="G26" i="4"/>
  <c r="G25" i="4"/>
  <c r="H24" i="4"/>
  <c r="F24" i="4"/>
  <c r="E24" i="4"/>
  <c r="C24" i="4"/>
  <c r="G23" i="4"/>
  <c r="H22" i="4"/>
  <c r="F22" i="4"/>
  <c r="E22" i="4"/>
  <c r="G22" i="4" s="1"/>
  <c r="G21" i="4" s="1"/>
  <c r="C22" i="4"/>
  <c r="H21" i="4"/>
  <c r="F21" i="4"/>
  <c r="E21" i="4"/>
  <c r="C21" i="4"/>
  <c r="G20" i="4"/>
  <c r="G19" i="4"/>
  <c r="G18" i="4"/>
  <c r="G17" i="4"/>
  <c r="G16" i="4"/>
  <c r="G15" i="4"/>
  <c r="G14" i="4"/>
  <c r="G13" i="4"/>
  <c r="G12" i="4"/>
  <c r="H11" i="4"/>
  <c r="F11" i="4"/>
  <c r="E11" i="4"/>
  <c r="C11" i="4"/>
  <c r="H10" i="4"/>
  <c r="G10" i="4"/>
  <c r="G9" i="4"/>
  <c r="G8" i="4"/>
  <c r="H7" i="4"/>
  <c r="F7" i="4"/>
  <c r="F5" i="4" s="1"/>
  <c r="E7" i="4"/>
  <c r="C7" i="4"/>
  <c r="G6" i="4"/>
  <c r="J19" i="6"/>
  <c r="I19" i="6"/>
  <c r="L18" i="6"/>
  <c r="K18" i="6"/>
  <c r="J18" i="6"/>
  <c r="I18" i="6"/>
  <c r="H18" i="6"/>
  <c r="G18" i="6"/>
  <c r="F18" i="6"/>
  <c r="E18" i="6"/>
  <c r="J17" i="6"/>
  <c r="J16" i="6" s="1"/>
  <c r="I17" i="6"/>
  <c r="I16" i="6" s="1"/>
  <c r="L16" i="6"/>
  <c r="K16" i="6"/>
  <c r="H16" i="6"/>
  <c r="F16" i="6"/>
  <c r="E16" i="6"/>
  <c r="J15" i="6"/>
  <c r="I15" i="6"/>
  <c r="J14" i="6"/>
  <c r="I14" i="6"/>
  <c r="J13" i="6"/>
  <c r="I13" i="6"/>
  <c r="J12" i="6"/>
  <c r="I12" i="6"/>
  <c r="J11" i="6"/>
  <c r="I11" i="6"/>
  <c r="J10" i="6"/>
  <c r="I10" i="6"/>
  <c r="J9" i="6"/>
  <c r="I9" i="6"/>
  <c r="J8" i="6"/>
  <c r="J6" i="6" s="1"/>
  <c r="I8" i="6"/>
  <c r="J7" i="6"/>
  <c r="I7" i="6"/>
  <c r="L6" i="6"/>
  <c r="K6" i="6"/>
  <c r="H6" i="6"/>
  <c r="G6" i="6"/>
  <c r="F6" i="6"/>
  <c r="E6" i="6"/>
  <c r="G5" i="6"/>
  <c r="F5" i="6"/>
  <c r="D57" i="3"/>
  <c r="B57" i="3"/>
  <c r="C53" i="3" s="1"/>
  <c r="D54" i="3"/>
  <c r="E53" i="3" s="1"/>
  <c r="B54" i="3"/>
  <c r="D41" i="3"/>
  <c r="B41" i="3"/>
  <c r="D31" i="3"/>
  <c r="B31" i="3"/>
  <c r="C30" i="3" s="1"/>
  <c r="E30" i="3"/>
  <c r="D16" i="3"/>
  <c r="B16" i="3"/>
  <c r="D14" i="3"/>
  <c r="D13" i="3" s="1"/>
  <c r="B14" i="3"/>
  <c r="B13" i="3"/>
  <c r="B11" i="3"/>
  <c r="B9" i="3" s="1"/>
  <c r="D9" i="3"/>
  <c r="D8" i="3"/>
  <c r="B8" i="3"/>
  <c r="D5" i="3"/>
  <c r="B5" i="3"/>
  <c r="A4" i="3"/>
  <c r="A3" i="3"/>
  <c r="A2" i="3"/>
  <c r="F29" i="2"/>
  <c r="F24" i="2"/>
  <c r="E22" i="2"/>
  <c r="C22" i="2"/>
  <c r="F22" i="2" s="1"/>
  <c r="F21" i="2"/>
  <c r="D20" i="2"/>
  <c r="E13" i="2" s="1"/>
  <c r="E28" i="2" s="1"/>
  <c r="B15" i="2" s="1"/>
  <c r="B20" i="2"/>
  <c r="F20" i="2" s="1"/>
  <c r="F16" i="2"/>
  <c r="F14" i="2"/>
  <c r="F10" i="2"/>
  <c r="E10" i="2"/>
  <c r="C10" i="2"/>
  <c r="D9" i="2"/>
  <c r="F9" i="2" s="1"/>
  <c r="F8" i="2"/>
  <c r="D8" i="2"/>
  <c r="B8" i="2"/>
  <c r="E7" i="2"/>
  <c r="F7" i="2" s="1"/>
  <c r="C7" i="2"/>
  <c r="D5" i="2"/>
  <c r="B5" i="2"/>
  <c r="A4" i="2"/>
  <c r="A3" i="2"/>
  <c r="A2" i="2"/>
  <c r="F72" i="5"/>
  <c r="F71" i="5"/>
  <c r="F69" i="5"/>
  <c r="F67" i="5"/>
  <c r="F66" i="5"/>
  <c r="F65" i="5"/>
  <c r="F64" i="5"/>
  <c r="F62" i="5"/>
  <c r="F61" i="5"/>
  <c r="E60" i="5"/>
  <c r="C60" i="5"/>
  <c r="F60" i="5" s="1"/>
  <c r="F59" i="5"/>
  <c r="F58" i="5"/>
  <c r="F57" i="5"/>
  <c r="F56" i="5"/>
  <c r="F55" i="5"/>
  <c r="F54" i="5"/>
  <c r="F52" i="5"/>
  <c r="F51" i="5"/>
  <c r="E50" i="5"/>
  <c r="C50" i="5"/>
  <c r="F50" i="5" s="1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E21" i="5"/>
  <c r="C21" i="5"/>
  <c r="F21" i="5" s="1"/>
  <c r="F20" i="5"/>
  <c r="F19" i="5"/>
  <c r="F18" i="5"/>
  <c r="E17" i="5"/>
  <c r="E12" i="5" s="1"/>
  <c r="C17" i="5"/>
  <c r="F16" i="5"/>
  <c r="F15" i="5"/>
  <c r="F14" i="5"/>
  <c r="E13" i="5"/>
  <c r="C13" i="5"/>
  <c r="F13" i="5" s="1"/>
  <c r="F11" i="5"/>
  <c r="F10" i="5"/>
  <c r="F9" i="5"/>
  <c r="F8" i="5"/>
  <c r="E7" i="5"/>
  <c r="C7" i="5"/>
  <c r="D5" i="5"/>
  <c r="B5" i="5"/>
  <c r="A4" i="5"/>
  <c r="C82" i="1"/>
  <c r="F82" i="1" s="1"/>
  <c r="F79" i="1"/>
  <c r="E79" i="1"/>
  <c r="C79" i="1"/>
  <c r="C78" i="1"/>
  <c r="F78" i="1" s="1"/>
  <c r="E75" i="1"/>
  <c r="E74" i="1" s="1"/>
  <c r="C75" i="1"/>
  <c r="F75" i="1" s="1"/>
  <c r="C74" i="1"/>
  <c r="C86" i="1" s="1"/>
  <c r="E72" i="1"/>
  <c r="E65" i="1"/>
  <c r="C65" i="1"/>
  <c r="F65" i="1" s="1"/>
  <c r="F64" i="1"/>
  <c r="F63" i="1"/>
  <c r="F62" i="1"/>
  <c r="F60" i="1"/>
  <c r="F59" i="1"/>
  <c r="E58" i="1"/>
  <c r="C58" i="1"/>
  <c r="F58" i="1" s="1"/>
  <c r="F33" i="1"/>
  <c r="E32" i="1"/>
  <c r="C32" i="1"/>
  <c r="F32" i="1" s="1"/>
  <c r="F26" i="1"/>
  <c r="E26" i="1"/>
  <c r="C26" i="1"/>
  <c r="C25" i="1" s="1"/>
  <c r="E25" i="1"/>
  <c r="E21" i="1"/>
  <c r="C21" i="1"/>
  <c r="F21" i="1" s="1"/>
  <c r="E10" i="1"/>
  <c r="E9" i="1" s="1"/>
  <c r="C10" i="1"/>
  <c r="F10" i="1" s="1"/>
  <c r="H5" i="4" l="1"/>
  <c r="G7" i="4"/>
  <c r="G11" i="4"/>
  <c r="E5" i="4"/>
  <c r="G24" i="4"/>
  <c r="C5" i="4"/>
  <c r="J5" i="6"/>
  <c r="H5" i="6"/>
  <c r="L5" i="6"/>
  <c r="K5" i="6"/>
  <c r="I6" i="6"/>
  <c r="I5" i="6" s="1"/>
  <c r="E5" i="6"/>
  <c r="C7" i="3"/>
  <c r="C60" i="3"/>
  <c r="E7" i="3"/>
  <c r="E60" i="3" s="1"/>
  <c r="E62" i="3" s="1"/>
  <c r="C61" i="3" s="1"/>
  <c r="F15" i="2"/>
  <c r="C13" i="2"/>
  <c r="E49" i="5"/>
  <c r="E68" i="5" s="1"/>
  <c r="F7" i="5"/>
  <c r="F17" i="5"/>
  <c r="C12" i="5"/>
  <c r="F25" i="1"/>
  <c r="F86" i="1"/>
  <c r="E86" i="1"/>
  <c r="E87" i="1" s="1"/>
  <c r="F74" i="1"/>
  <c r="E56" i="1"/>
  <c r="E89" i="1" s="1"/>
  <c r="C72" i="1"/>
  <c r="F72" i="1" s="1"/>
  <c r="C9" i="1"/>
  <c r="F9" i="1" s="1"/>
  <c r="G5" i="4" l="1"/>
  <c r="C62" i="3"/>
  <c r="F13" i="2"/>
  <c r="C28" i="2"/>
  <c r="F28" i="2" s="1"/>
  <c r="E73" i="5"/>
  <c r="E70" i="5"/>
  <c r="C49" i="5"/>
  <c r="F12" i="5"/>
  <c r="C87" i="1"/>
  <c r="F87" i="1" s="1"/>
  <c r="C56" i="1"/>
  <c r="C68" i="5" l="1"/>
  <c r="F49" i="5"/>
  <c r="C89" i="1"/>
  <c r="F56" i="1"/>
  <c r="F68" i="5" l="1"/>
  <c r="C73" i="5"/>
  <c r="F73" i="5" s="1"/>
  <c r="C70" i="5"/>
  <c r="F70" i="5" s="1"/>
</calcChain>
</file>

<file path=xl/sharedStrings.xml><?xml version="1.0" encoding="utf-8"?>
<sst xmlns="http://schemas.openxmlformats.org/spreadsheetml/2006/main" count="387" uniqueCount="332">
  <si>
    <t>(1) 재무상태표</t>
    <phoneticPr fontId="3" type="noConversion"/>
  </si>
  <si>
    <t>제36(당)기  2018년  12월  31일  현재</t>
    <phoneticPr fontId="3" type="noConversion"/>
  </si>
  <si>
    <t>제35(전)기  2017년  12월  31일  현재</t>
    <phoneticPr fontId="3" type="noConversion"/>
  </si>
  <si>
    <t>충청남도 서산의료원</t>
    <phoneticPr fontId="3" type="noConversion"/>
  </si>
  <si>
    <t>(단위:원)</t>
    <phoneticPr fontId="3" type="noConversion"/>
  </si>
  <si>
    <t>과        목</t>
    <phoneticPr fontId="3" type="noConversion"/>
  </si>
  <si>
    <t>제 36(당) 기</t>
    <phoneticPr fontId="3" type="noConversion"/>
  </si>
  <si>
    <t>제 35(전) 기</t>
    <phoneticPr fontId="3" type="noConversion"/>
  </si>
  <si>
    <t>차      감
(당기-전기)</t>
    <phoneticPr fontId="3" type="noConversion"/>
  </si>
  <si>
    <t>금         액</t>
    <phoneticPr fontId="3" type="noConversion"/>
  </si>
  <si>
    <t>자        산</t>
    <phoneticPr fontId="3" type="noConversion"/>
  </si>
  <si>
    <t>Ⅰ. 유동자산</t>
    <phoneticPr fontId="3" type="noConversion"/>
  </si>
  <si>
    <t xml:space="preserve"> (1) 당좌자산</t>
    <phoneticPr fontId="3" type="noConversion"/>
  </si>
  <si>
    <t xml:space="preserve">   1. 현금및현금성자산</t>
    <phoneticPr fontId="3" type="noConversion"/>
  </si>
  <si>
    <t>국고보조금(현금)</t>
    <phoneticPr fontId="3" type="noConversion"/>
  </si>
  <si>
    <t xml:space="preserve">   2. 단기금융상품</t>
    <phoneticPr fontId="3" type="noConversion"/>
  </si>
  <si>
    <t xml:space="preserve">   3. 의료미수금</t>
    <phoneticPr fontId="3" type="noConversion"/>
  </si>
  <si>
    <t xml:space="preserve">      대손충당금</t>
    <phoneticPr fontId="3" type="noConversion"/>
  </si>
  <si>
    <t xml:space="preserve">   4. 기타미수금</t>
    <phoneticPr fontId="3" type="noConversion"/>
  </si>
  <si>
    <t xml:space="preserve">   5. 선납법인세</t>
    <phoneticPr fontId="3" type="noConversion"/>
  </si>
  <si>
    <t xml:space="preserve">   6. 미수수익</t>
    <phoneticPr fontId="3" type="noConversion"/>
  </si>
  <si>
    <t xml:space="preserve">   7. 단기대여금</t>
    <phoneticPr fontId="3" type="noConversion"/>
  </si>
  <si>
    <t xml:space="preserve">   8. 선급비용</t>
    <phoneticPr fontId="3" type="noConversion"/>
  </si>
  <si>
    <t xml:space="preserve"> (2) 재고자산</t>
    <phoneticPr fontId="3" type="noConversion"/>
  </si>
  <si>
    <t xml:space="preserve">   1. 약  품</t>
    <phoneticPr fontId="3" type="noConversion"/>
  </si>
  <si>
    <t xml:space="preserve">   2. 진료재료</t>
    <phoneticPr fontId="3" type="noConversion"/>
  </si>
  <si>
    <t xml:space="preserve">   3. 저장품</t>
    <phoneticPr fontId="3" type="noConversion"/>
  </si>
  <si>
    <t>Ⅱ. 비유동자산</t>
    <phoneticPr fontId="3" type="noConversion"/>
  </si>
  <si>
    <t xml:space="preserve"> (1)투자와 기타자산</t>
    <phoneticPr fontId="3" type="noConversion"/>
  </si>
  <si>
    <t xml:space="preserve">   1. 장기대여금</t>
    <phoneticPr fontId="3" type="noConversion"/>
  </si>
  <si>
    <t xml:space="preserve">   2. 만기보유증권</t>
    <phoneticPr fontId="3" type="noConversion"/>
  </si>
  <si>
    <t xml:space="preserve">   3. 장기금융상품</t>
    <phoneticPr fontId="3" type="noConversion"/>
  </si>
  <si>
    <t xml:space="preserve">   4. 임차보증금</t>
    <phoneticPr fontId="3" type="noConversion"/>
  </si>
  <si>
    <t xml:space="preserve">   5. 전신전화가입권</t>
    <phoneticPr fontId="3" type="noConversion"/>
  </si>
  <si>
    <t xml:space="preserve"> (2) 유형자산</t>
    <phoneticPr fontId="3" type="noConversion"/>
  </si>
  <si>
    <t xml:space="preserve">   1. 토지</t>
    <phoneticPr fontId="3" type="noConversion"/>
  </si>
  <si>
    <t>국고보조금(토지)</t>
    <phoneticPr fontId="3" type="noConversion"/>
  </si>
  <si>
    <t xml:space="preserve">   2. 건물</t>
    <phoneticPr fontId="3" type="noConversion"/>
  </si>
  <si>
    <t>국고보조금(건물)</t>
    <phoneticPr fontId="3" type="noConversion"/>
  </si>
  <si>
    <t xml:space="preserve">       감가상각누계액</t>
    <phoneticPr fontId="3" type="noConversion"/>
  </si>
  <si>
    <t xml:space="preserve">   3. 구축물</t>
    <phoneticPr fontId="3" type="noConversion"/>
  </si>
  <si>
    <t>국고보조금(구축물)</t>
    <phoneticPr fontId="3" type="noConversion"/>
  </si>
  <si>
    <t xml:space="preserve">   4. 기계장치</t>
    <phoneticPr fontId="3" type="noConversion"/>
  </si>
  <si>
    <t>국고보조금(기계장치)</t>
    <phoneticPr fontId="3" type="noConversion"/>
  </si>
  <si>
    <t xml:space="preserve">   5. 의료장비</t>
    <phoneticPr fontId="3" type="noConversion"/>
  </si>
  <si>
    <t>국고보조금(의료장비)</t>
    <phoneticPr fontId="3" type="noConversion"/>
  </si>
  <si>
    <t xml:space="preserve">       감가상각누계액</t>
    <phoneticPr fontId="3" type="noConversion"/>
  </si>
  <si>
    <t xml:space="preserve">   6. 차량운반구</t>
    <phoneticPr fontId="3" type="noConversion"/>
  </si>
  <si>
    <t>국고보조금(차량운반구)</t>
    <phoneticPr fontId="3" type="noConversion"/>
  </si>
  <si>
    <t xml:space="preserve">   7. 공기구비품</t>
    <phoneticPr fontId="3" type="noConversion"/>
  </si>
  <si>
    <t>국고보조금(공기구비품)</t>
    <phoneticPr fontId="3" type="noConversion"/>
  </si>
  <si>
    <t xml:space="preserve">   8. 건설중인자산</t>
    <phoneticPr fontId="3" type="noConversion"/>
  </si>
  <si>
    <t>국고보조금(건설중인자산)</t>
    <phoneticPr fontId="3" type="noConversion"/>
  </si>
  <si>
    <t xml:space="preserve"> (3) 무형자산</t>
    <phoneticPr fontId="3" type="noConversion"/>
  </si>
  <si>
    <t>자 산 총 계</t>
    <phoneticPr fontId="3" type="noConversion"/>
  </si>
  <si>
    <t>부         채</t>
    <phoneticPr fontId="3" type="noConversion"/>
  </si>
  <si>
    <t>Ⅰ. 유동부채</t>
    <phoneticPr fontId="3" type="noConversion"/>
  </si>
  <si>
    <t xml:space="preserve">   1. 매입채무</t>
    <phoneticPr fontId="3" type="noConversion"/>
  </si>
  <si>
    <t xml:space="preserve">   2. 미지급금</t>
    <phoneticPr fontId="3" type="noConversion"/>
  </si>
  <si>
    <t xml:space="preserve">   3. 미지급법인세</t>
    <phoneticPr fontId="3" type="noConversion"/>
  </si>
  <si>
    <t xml:space="preserve">   4. 유동성장기부채</t>
    <phoneticPr fontId="3" type="noConversion"/>
  </si>
  <si>
    <t xml:space="preserve">   5. 예수금</t>
    <phoneticPr fontId="3" type="noConversion"/>
  </si>
  <si>
    <t xml:space="preserve">   6. 미지급비용</t>
    <phoneticPr fontId="3" type="noConversion"/>
  </si>
  <si>
    <t xml:space="preserve"> Ⅱ. 비유동부채</t>
    <phoneticPr fontId="3" type="noConversion"/>
  </si>
  <si>
    <t xml:space="preserve">   1. 지역개발기금</t>
    <phoneticPr fontId="3" type="noConversion"/>
  </si>
  <si>
    <t xml:space="preserve">   2. 퇴직급여충당부채</t>
    <phoneticPr fontId="3" type="noConversion"/>
  </si>
  <si>
    <t xml:space="preserve">      퇴직예치금</t>
    <phoneticPr fontId="3" type="noConversion"/>
  </si>
  <si>
    <t xml:space="preserve">      국민연금전환금</t>
    <phoneticPr fontId="3" type="noConversion"/>
  </si>
  <si>
    <t>Ⅲ.고유목적사업준비금</t>
    <phoneticPr fontId="3" type="noConversion"/>
  </si>
  <si>
    <t>Ⅳ.의료발전준비금</t>
    <phoneticPr fontId="3" type="noConversion"/>
  </si>
  <si>
    <t>부 채 총 계</t>
    <phoneticPr fontId="3" type="noConversion"/>
  </si>
  <si>
    <t>자         본</t>
    <phoneticPr fontId="3" type="noConversion"/>
  </si>
  <si>
    <t>Ⅰ. 자본(기본재산)</t>
    <phoneticPr fontId="3" type="noConversion"/>
  </si>
  <si>
    <t xml:space="preserve"> (1) 기본금</t>
    <phoneticPr fontId="3" type="noConversion"/>
  </si>
  <si>
    <t xml:space="preserve">    1. 법인기본금</t>
    <phoneticPr fontId="3" type="noConversion"/>
  </si>
  <si>
    <t xml:space="preserve">    2. 기타기본금</t>
    <phoneticPr fontId="3" type="noConversion"/>
  </si>
  <si>
    <t>Ⅱ. 잉여금</t>
    <phoneticPr fontId="3" type="noConversion"/>
  </si>
  <si>
    <t xml:space="preserve"> (1) 자본잉여금</t>
    <phoneticPr fontId="3" type="noConversion"/>
  </si>
  <si>
    <t xml:space="preserve">   1. 무상임차자산</t>
    <phoneticPr fontId="3" type="noConversion"/>
  </si>
  <si>
    <t xml:space="preserve">   2. 재평가적립금</t>
    <phoneticPr fontId="3" type="noConversion"/>
  </si>
  <si>
    <t xml:space="preserve"> (2) 이익잉여금(결손금)</t>
    <phoneticPr fontId="3" type="noConversion"/>
  </si>
  <si>
    <t xml:space="preserve">   1. 처분전이익잉여금</t>
    <phoneticPr fontId="3" type="noConversion"/>
  </si>
  <si>
    <t xml:space="preserve">      당기순이익(손실)</t>
    <phoneticPr fontId="3" type="noConversion"/>
  </si>
  <si>
    <t xml:space="preserve">      전기순이익(손실)</t>
    <phoneticPr fontId="3" type="noConversion"/>
  </si>
  <si>
    <t>자 본 총 계</t>
    <phoneticPr fontId="3" type="noConversion"/>
  </si>
  <si>
    <t>부채와 자본총계</t>
    <phoneticPr fontId="3" type="noConversion"/>
  </si>
  <si>
    <t>(2) 손익계산서</t>
    <phoneticPr fontId="3" type="noConversion"/>
  </si>
  <si>
    <t>제36(당)기  2018년1월 1일부터     2018년 12월 31일까지</t>
    <phoneticPr fontId="3" type="noConversion"/>
  </si>
  <si>
    <t>제35(전)기  2017년1월 1일부터     2017년 12월 31일까지</t>
    <phoneticPr fontId="3" type="noConversion"/>
  </si>
  <si>
    <t>Ⅰ. 의료수익</t>
    <phoneticPr fontId="3" type="noConversion"/>
  </si>
  <si>
    <t xml:space="preserve">  1. 입원수익</t>
    <phoneticPr fontId="3" type="noConversion"/>
  </si>
  <si>
    <t xml:space="preserve">  2. 외래수익</t>
    <phoneticPr fontId="3" type="noConversion"/>
  </si>
  <si>
    <t xml:space="preserve">  3. 기타의료수익</t>
    <phoneticPr fontId="3" type="noConversion"/>
  </si>
  <si>
    <t xml:space="preserve">  4. 수탁진료수익</t>
    <phoneticPr fontId="3" type="noConversion"/>
  </si>
  <si>
    <t xml:space="preserve">Ⅱ. 의료비용 </t>
    <phoneticPr fontId="3" type="noConversion"/>
  </si>
  <si>
    <t xml:space="preserve">  1. 인건비  </t>
    <phoneticPr fontId="3" type="noConversion"/>
  </si>
  <si>
    <t xml:space="preserve">   (1) 기본급</t>
    <phoneticPr fontId="3" type="noConversion"/>
  </si>
  <si>
    <t xml:space="preserve">   (2) 제수당   </t>
  </si>
  <si>
    <t xml:space="preserve">   (3) 퇴직급여</t>
    <phoneticPr fontId="3" type="noConversion"/>
  </si>
  <si>
    <t xml:space="preserve">  2. 재료비</t>
    <phoneticPr fontId="3" type="noConversion"/>
  </si>
  <si>
    <t xml:space="preserve">   (1) 약품비   </t>
  </si>
  <si>
    <t xml:space="preserve">   (2) 진료재료비</t>
  </si>
  <si>
    <t xml:space="preserve">   (3) 급식재료비</t>
  </si>
  <si>
    <t xml:space="preserve">  3. 관리운영비</t>
    <phoneticPr fontId="3" type="noConversion"/>
  </si>
  <si>
    <t xml:space="preserve">   (1) 복리후생비</t>
    <phoneticPr fontId="3" type="noConversion"/>
  </si>
  <si>
    <t xml:space="preserve">   (2) 여비교통비</t>
    <phoneticPr fontId="3" type="noConversion"/>
  </si>
  <si>
    <t xml:space="preserve">   (3) 통신비</t>
    <phoneticPr fontId="3" type="noConversion"/>
  </si>
  <si>
    <t xml:space="preserve">   (4) 전기수도료</t>
    <phoneticPr fontId="3" type="noConversion"/>
  </si>
  <si>
    <t xml:space="preserve">   (5) 세금과공과</t>
    <phoneticPr fontId="3" type="noConversion"/>
  </si>
  <si>
    <t xml:space="preserve">   (6) 보험료</t>
    <phoneticPr fontId="3" type="noConversion"/>
  </si>
  <si>
    <t xml:space="preserve">   (7) 환경관리비</t>
    <phoneticPr fontId="3" type="noConversion"/>
  </si>
  <si>
    <t xml:space="preserve">   (8) 지급임차료</t>
    <phoneticPr fontId="3" type="noConversion"/>
  </si>
  <si>
    <t xml:space="preserve">   (9) 지급수수료</t>
    <phoneticPr fontId="3" type="noConversion"/>
  </si>
  <si>
    <t xml:space="preserve">   (10) 수선비</t>
    <phoneticPr fontId="3" type="noConversion"/>
  </si>
  <si>
    <t xml:space="preserve">   (11) 차량유지비</t>
    <phoneticPr fontId="3" type="noConversion"/>
  </si>
  <si>
    <t xml:space="preserve">   (12) 교육훈련비</t>
    <phoneticPr fontId="3" type="noConversion"/>
  </si>
  <si>
    <t xml:space="preserve">   (13) 도서인쇄비</t>
    <phoneticPr fontId="3" type="noConversion"/>
  </si>
  <si>
    <t xml:space="preserve">   (14) 업무추진비</t>
    <phoneticPr fontId="3" type="noConversion"/>
  </si>
  <si>
    <t xml:space="preserve">   (15) 관서업무비</t>
    <phoneticPr fontId="3" type="noConversion"/>
  </si>
  <si>
    <t xml:space="preserve">   (16) 행사비</t>
    <phoneticPr fontId="3" type="noConversion"/>
  </si>
  <si>
    <t xml:space="preserve">   (17) 연료비</t>
    <phoneticPr fontId="3" type="noConversion"/>
  </si>
  <si>
    <t xml:space="preserve">   (18) 의료사회사업비</t>
    <phoneticPr fontId="3" type="noConversion"/>
  </si>
  <si>
    <t xml:space="preserve">   (19) 소모품비</t>
    <phoneticPr fontId="3" type="noConversion"/>
  </si>
  <si>
    <t xml:space="preserve">   (20) 감가상각비</t>
    <phoneticPr fontId="3" type="noConversion"/>
  </si>
  <si>
    <t xml:space="preserve">   (21) 광고선전비</t>
    <phoneticPr fontId="3" type="noConversion"/>
  </si>
  <si>
    <t xml:space="preserve">   (22) 대손상각비</t>
    <phoneticPr fontId="3" type="noConversion"/>
  </si>
  <si>
    <t xml:space="preserve">   (23) 피복침구비</t>
    <phoneticPr fontId="3" type="noConversion"/>
  </si>
  <si>
    <t xml:space="preserve">   (24) 외주용역비</t>
    <phoneticPr fontId="3" type="noConversion"/>
  </si>
  <si>
    <t xml:space="preserve">   (25) 이전경비</t>
    <phoneticPr fontId="3" type="noConversion"/>
  </si>
  <si>
    <t xml:space="preserve">   (26) 잡비</t>
    <phoneticPr fontId="3" type="noConversion"/>
  </si>
  <si>
    <t xml:space="preserve">   (27) 의료분쟁비용</t>
    <phoneticPr fontId="3" type="noConversion"/>
  </si>
  <si>
    <t>Ⅲ.의료(손실)이익</t>
    <phoneticPr fontId="3" type="noConversion"/>
  </si>
  <si>
    <t>Ⅳ.의료외수익</t>
    <phoneticPr fontId="3" type="noConversion"/>
  </si>
  <si>
    <t xml:space="preserve">  1. 이자수익</t>
    <phoneticPr fontId="3" type="noConversion"/>
  </si>
  <si>
    <t xml:space="preserve">  2. 영안실수익</t>
    <phoneticPr fontId="3" type="noConversion"/>
  </si>
  <si>
    <t xml:space="preserve">  3. 주차수익</t>
    <phoneticPr fontId="3" type="noConversion"/>
  </si>
  <si>
    <t xml:space="preserve">  4. 유형자산처분이익</t>
    <phoneticPr fontId="3" type="noConversion"/>
  </si>
  <si>
    <t xml:space="preserve">  5. 기타의업외수익</t>
    <phoneticPr fontId="3" type="noConversion"/>
  </si>
  <si>
    <t xml:space="preserve">  6. 보조금수익</t>
    <phoneticPr fontId="3" type="noConversion"/>
  </si>
  <si>
    <t xml:space="preserve">  7. 수탁진료부담금수익</t>
    <phoneticPr fontId="3" type="noConversion"/>
  </si>
  <si>
    <t xml:space="preserve">  8. 자산수증이익</t>
    <phoneticPr fontId="3" type="noConversion"/>
  </si>
  <si>
    <t xml:space="preserve">  9. 전기오류수정이익</t>
    <phoneticPr fontId="3" type="noConversion"/>
  </si>
  <si>
    <t>Ⅴ.의업외비용</t>
    <phoneticPr fontId="3" type="noConversion"/>
  </si>
  <si>
    <t xml:space="preserve">  1. 이자비용</t>
  </si>
  <si>
    <t xml:space="preserve">  2. 영안실운영비</t>
    <phoneticPr fontId="3" type="noConversion"/>
  </si>
  <si>
    <t xml:space="preserve">  3. 주차운영비</t>
    <phoneticPr fontId="3" type="noConversion"/>
  </si>
  <si>
    <t xml:space="preserve">  4. 기타의료외비용</t>
    <phoneticPr fontId="3" type="noConversion"/>
  </si>
  <si>
    <t xml:space="preserve">  5. 수탁진료사업비용</t>
    <phoneticPr fontId="3" type="noConversion"/>
  </si>
  <si>
    <t xml:space="preserve">  6. 유형자산처분손실</t>
    <phoneticPr fontId="3" type="noConversion"/>
  </si>
  <si>
    <t xml:space="preserve">  7. 전기오류수정손실</t>
    <phoneticPr fontId="3" type="noConversion"/>
  </si>
  <si>
    <t>Ⅵ.법인세차감전이익</t>
    <phoneticPr fontId="3" type="noConversion"/>
  </si>
  <si>
    <t>Ⅶ.법인세비용등</t>
    <phoneticPr fontId="3" type="noConversion"/>
  </si>
  <si>
    <t>Ⅷ.고유목적사업준비금 설정전 당기순이익</t>
    <phoneticPr fontId="3" type="noConversion"/>
  </si>
  <si>
    <t>Ⅸ.고유목적사업준비금 전입액</t>
    <phoneticPr fontId="3" type="noConversion"/>
  </si>
  <si>
    <t>Ⅹ. 고유목적사업준비금 환입액</t>
    <phoneticPr fontId="3" type="noConversion"/>
  </si>
  <si>
    <t>Ⅸ.당기순이익(순손실)</t>
    <phoneticPr fontId="3" type="noConversion"/>
  </si>
  <si>
    <t>(3) 기본금변동계산서</t>
    <phoneticPr fontId="3" type="noConversion"/>
  </si>
  <si>
    <t>차      감
(당기-전기)</t>
    <phoneticPr fontId="3" type="noConversion"/>
  </si>
  <si>
    <t>Ⅰ. 기본금</t>
    <phoneticPr fontId="3" type="noConversion"/>
  </si>
  <si>
    <t xml:space="preserve">   1. 법인기본금</t>
    <phoneticPr fontId="3" type="noConversion"/>
  </si>
  <si>
    <t xml:space="preserve">   2. 기타기본금</t>
    <phoneticPr fontId="3" type="noConversion"/>
  </si>
  <si>
    <t>Ⅱ. 자본잉여금</t>
    <phoneticPr fontId="3" type="noConversion"/>
  </si>
  <si>
    <t xml:space="preserve">   1. 자산재평가적립금</t>
    <phoneticPr fontId="3" type="noConversion"/>
  </si>
  <si>
    <t xml:space="preserve">   2. 기타자본잉여금</t>
    <phoneticPr fontId="3" type="noConversion"/>
  </si>
  <si>
    <t>Ⅲ. 처분전이익잉여금</t>
    <phoneticPr fontId="3" type="noConversion"/>
  </si>
  <si>
    <t xml:space="preserve">     (또는 처분전이월결손금)</t>
    <phoneticPr fontId="3" type="noConversion"/>
  </si>
  <si>
    <t xml:space="preserve">   1. 전기이월이익잉여금</t>
    <phoneticPr fontId="3" type="noConversion"/>
  </si>
  <si>
    <t xml:space="preserve">      (또는 전기이월결손금)</t>
    <phoneticPr fontId="3" type="noConversion"/>
  </si>
  <si>
    <t xml:space="preserve">   2. 회계변경의 누적효과</t>
    <phoneticPr fontId="3" type="noConversion"/>
  </si>
  <si>
    <t xml:space="preserve">   3. 전기오류수정이익</t>
    <phoneticPr fontId="3" type="noConversion"/>
  </si>
  <si>
    <t xml:space="preserve">     (또는 전기오류 수정손실)</t>
    <phoneticPr fontId="3" type="noConversion"/>
  </si>
  <si>
    <t xml:space="preserve">   4. 당기순이익</t>
    <phoneticPr fontId="3" type="noConversion"/>
  </si>
  <si>
    <t xml:space="preserve">      (또는 당기순손실)</t>
    <phoneticPr fontId="3" type="noConversion"/>
  </si>
  <si>
    <t>Ⅳ. 임의적립금이입액</t>
    <phoneticPr fontId="3" type="noConversion"/>
  </si>
  <si>
    <t xml:space="preserve">     (또는 결손금처리액)</t>
    <phoneticPr fontId="3" type="noConversion"/>
  </si>
  <si>
    <t xml:space="preserve">   1. 재평가적립금</t>
    <phoneticPr fontId="3" type="noConversion"/>
  </si>
  <si>
    <t>Ⅴ. 이익잉여금처분액</t>
    <phoneticPr fontId="3" type="noConversion"/>
  </si>
  <si>
    <t xml:space="preserve">   1. 이익준비금</t>
    <phoneticPr fontId="3" type="noConversion"/>
  </si>
  <si>
    <t xml:space="preserve">   2. 기업합리화적립금</t>
    <phoneticPr fontId="3" type="noConversion"/>
  </si>
  <si>
    <t>Ⅵ. 차기이월이익잉여금</t>
    <phoneticPr fontId="3" type="noConversion"/>
  </si>
  <si>
    <t xml:space="preserve">     (또는 차기이월결손금)</t>
    <phoneticPr fontId="3" type="noConversion"/>
  </si>
  <si>
    <t>(4) 현금흐름표</t>
    <phoneticPr fontId="3" type="noConversion"/>
  </si>
  <si>
    <t>Ⅰ. 영업활동으로 인한 현금흐름</t>
    <phoneticPr fontId="3" type="noConversion"/>
  </si>
  <si>
    <t xml:space="preserve"> 1. 당기순이익</t>
    <phoneticPr fontId="3" type="noConversion"/>
  </si>
  <si>
    <t xml:space="preserve"> 2. 현금의 유출이 없는 비용등의 가산</t>
    <phoneticPr fontId="3" type="noConversion"/>
  </si>
  <si>
    <t xml:space="preserve">  (1) 감가상각비</t>
    <phoneticPr fontId="3" type="noConversion"/>
  </si>
  <si>
    <t xml:space="preserve">  (2) 유형자산처분손실</t>
    <phoneticPr fontId="3" type="noConversion"/>
  </si>
  <si>
    <t xml:space="preserve">  (3) 고유목적사업준비금전입액</t>
    <phoneticPr fontId="3" type="noConversion"/>
  </si>
  <si>
    <t xml:space="preserve"> 3. 현금의 유입이 없는 수익등의 차감</t>
    <phoneticPr fontId="3" type="noConversion"/>
  </si>
  <si>
    <t xml:space="preserve">  (1) 유형자산처분이익</t>
    <phoneticPr fontId="3" type="noConversion"/>
  </si>
  <si>
    <t xml:space="preserve">  (2) 고유목적사업준비금환입액</t>
    <phoneticPr fontId="3" type="noConversion"/>
  </si>
  <si>
    <t xml:space="preserve"> 4. 의료활동으로 인한 자산 부채의 변동</t>
    <phoneticPr fontId="3" type="noConversion"/>
  </si>
  <si>
    <t xml:space="preserve">  (1)의료미수금의 감소(증가)</t>
    <phoneticPr fontId="3" type="noConversion"/>
  </si>
  <si>
    <t xml:space="preserve">  (2)기타미수금의 감소(증가)</t>
    <phoneticPr fontId="3" type="noConversion"/>
  </si>
  <si>
    <t xml:space="preserve">  (3)선납법인세의 감소(증가)</t>
    <phoneticPr fontId="3" type="noConversion"/>
  </si>
  <si>
    <t xml:space="preserve">  (4)미수수익의 감소(증가)</t>
    <phoneticPr fontId="3" type="noConversion"/>
  </si>
  <si>
    <t xml:space="preserve">  (5)선급비용의 감소(증가)</t>
    <phoneticPr fontId="3" type="noConversion"/>
  </si>
  <si>
    <t xml:space="preserve">  (6)재고자산의 감소(증가)</t>
    <phoneticPr fontId="3" type="noConversion"/>
  </si>
  <si>
    <t xml:space="preserve">  (7)매입채무의 증가(감소)</t>
    <phoneticPr fontId="3" type="noConversion"/>
  </si>
  <si>
    <t xml:space="preserve">  (8)미지급금의 증가(감소)</t>
    <phoneticPr fontId="3" type="noConversion"/>
  </si>
  <si>
    <t xml:space="preserve">  (9)미지급법인세의 증가(감소)</t>
    <phoneticPr fontId="3" type="noConversion"/>
  </si>
  <si>
    <t xml:space="preserve">  (10)예수금의 증가(감소)</t>
    <phoneticPr fontId="3" type="noConversion"/>
  </si>
  <si>
    <t xml:space="preserve">  (11)선수수익의 증가(감소)</t>
    <phoneticPr fontId="3" type="noConversion"/>
  </si>
  <si>
    <t xml:space="preserve"> </t>
  </si>
  <si>
    <t xml:space="preserve">  (12)미지급비용의 증가(감소)</t>
    <phoneticPr fontId="3" type="noConversion"/>
  </si>
  <si>
    <t xml:space="preserve">  (13)퇴직급여충당부채의 증가(감소)</t>
    <phoneticPr fontId="3" type="noConversion"/>
  </si>
  <si>
    <t>Ⅱ. 투자활동으로 인한 현금흐름</t>
    <phoneticPr fontId="3" type="noConversion"/>
  </si>
  <si>
    <t xml:space="preserve"> 1. 투자활동으로 인한 현금유입액</t>
    <phoneticPr fontId="3" type="noConversion"/>
  </si>
  <si>
    <t xml:space="preserve">  (1)임차보증금의 감소</t>
    <phoneticPr fontId="3" type="noConversion"/>
  </si>
  <si>
    <t xml:space="preserve">  (2)단기금융상품의 감소</t>
    <phoneticPr fontId="3" type="noConversion"/>
  </si>
  <si>
    <t xml:space="preserve">  (3)단기대여금의 감소</t>
    <phoneticPr fontId="3" type="noConversion"/>
  </si>
  <si>
    <t xml:space="preserve">  (4)장기금융상품의 감소</t>
    <phoneticPr fontId="3" type="noConversion"/>
  </si>
  <si>
    <t xml:space="preserve">  (5)만기보유증권의 감소</t>
    <phoneticPr fontId="3" type="noConversion"/>
  </si>
  <si>
    <t xml:space="preserve">  (6)의료기구의 처분</t>
    <phoneticPr fontId="3" type="noConversion"/>
  </si>
  <si>
    <t xml:space="preserve">  (7)공기구비품의 처분</t>
    <phoneticPr fontId="3" type="noConversion"/>
  </si>
  <si>
    <t xml:space="preserve">  (8)차량운반구의 처분</t>
    <phoneticPr fontId="3" type="noConversion"/>
  </si>
  <si>
    <t xml:space="preserve">  (9)건설중인자산의 감소</t>
    <phoneticPr fontId="3" type="noConversion"/>
  </si>
  <si>
    <t xml:space="preserve"> 2. 투자활동으로 인한 현금유출액</t>
    <phoneticPr fontId="3" type="noConversion"/>
  </si>
  <si>
    <t xml:space="preserve">  (1)장기금융상품의 증가</t>
    <phoneticPr fontId="3" type="noConversion"/>
  </si>
  <si>
    <t xml:space="preserve">  (2)임차보증금의 증가</t>
    <phoneticPr fontId="3" type="noConversion"/>
  </si>
  <si>
    <t xml:space="preserve">  (3)만기보유증권의 취득</t>
    <phoneticPr fontId="3" type="noConversion"/>
  </si>
  <si>
    <t xml:space="preserve">  (4)토지의 증가</t>
    <phoneticPr fontId="3" type="noConversion"/>
  </si>
  <si>
    <t xml:space="preserve">  (5)건물의 증가</t>
    <phoneticPr fontId="3" type="noConversion"/>
  </si>
  <si>
    <t xml:space="preserve">  (6)구축물의 증가</t>
    <phoneticPr fontId="3" type="noConversion"/>
  </si>
  <si>
    <t xml:space="preserve">  (7)기계장치의 증가</t>
    <phoneticPr fontId="3" type="noConversion"/>
  </si>
  <si>
    <t xml:space="preserve">  (8)의료기구의 증가</t>
    <phoneticPr fontId="3" type="noConversion"/>
  </si>
  <si>
    <t xml:space="preserve">  (9)차량운반구의 증가</t>
    <phoneticPr fontId="3" type="noConversion"/>
  </si>
  <si>
    <t xml:space="preserve">  (10)공기구비품의 증가</t>
    <phoneticPr fontId="3" type="noConversion"/>
  </si>
  <si>
    <t xml:space="preserve">  (11)건설중인자산의 증가</t>
    <phoneticPr fontId="3" type="noConversion"/>
  </si>
  <si>
    <t>Ⅲ. 재무활동으로 인한 현금흐름</t>
  </si>
  <si>
    <t xml:space="preserve"> 1. 재무활동으로 인한 현금유입액</t>
    <phoneticPr fontId="3" type="noConversion"/>
  </si>
  <si>
    <t xml:space="preserve">  (1)국고보조금(출연금)의 증가</t>
    <phoneticPr fontId="3" type="noConversion"/>
  </si>
  <si>
    <t xml:space="preserve">  (2) 장기차입금의 증가</t>
    <phoneticPr fontId="3" type="noConversion"/>
  </si>
  <si>
    <t xml:space="preserve"> 2. 재무활동으로 인한 현금유출액</t>
    <phoneticPr fontId="3" type="noConversion"/>
  </si>
  <si>
    <t xml:space="preserve">  (1)유동성장기부채의 상환</t>
  </si>
  <si>
    <t xml:space="preserve">  (2)지역개발금의 상환</t>
    <phoneticPr fontId="3" type="noConversion"/>
  </si>
  <si>
    <t>Ⅳ. 현금의 증가(감소)(Ⅰ+Ⅱ+Ⅲ)</t>
  </si>
  <si>
    <t>Ⅴ. 기초의 현금</t>
  </si>
  <si>
    <t>Ⅵ. 기말의 현금</t>
  </si>
  <si>
    <t>과     목</t>
    <phoneticPr fontId="3" type="noConversion"/>
  </si>
  <si>
    <t>예  산  액
(A)</t>
    <phoneticPr fontId="3" type="noConversion"/>
  </si>
  <si>
    <t>예산결정후증감(B)</t>
    <phoneticPr fontId="3" type="noConversion"/>
  </si>
  <si>
    <t>이월
예산
(C)</t>
    <phoneticPr fontId="3" type="noConversion"/>
  </si>
  <si>
    <t>예산현액
(D)=(A+B+C)</t>
    <phoneticPr fontId="3" type="noConversion"/>
  </si>
  <si>
    <t>지출원인
행위액 
(E)</t>
    <phoneticPr fontId="3" type="noConversion"/>
  </si>
  <si>
    <t>채무
확정액 
(F)</t>
    <phoneticPr fontId="3" type="noConversion"/>
  </si>
  <si>
    <t>지출액(G)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</si>
  <si>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</si>
  <si>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</si>
  <si>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</si>
  <si>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세  목</t>
    <phoneticPr fontId="3" type="noConversion"/>
  </si>
  <si>
    <t>예비비</t>
    <phoneticPr fontId="3" type="noConversion"/>
  </si>
  <si>
    <t>목간전용</t>
    <phoneticPr fontId="3" type="noConversion"/>
  </si>
  <si>
    <t>100 인건비</t>
    <phoneticPr fontId="3" type="noConversion"/>
  </si>
  <si>
    <t>101 급여</t>
    <phoneticPr fontId="3" type="noConversion"/>
  </si>
  <si>
    <t>101-1의사직급여</t>
  </si>
  <si>
    <t>101-2간호직급여</t>
  </si>
  <si>
    <t>101-3약무직급여</t>
  </si>
  <si>
    <t>101-4의료기사급여</t>
  </si>
  <si>
    <t>101-5영양직급여</t>
  </si>
  <si>
    <t>101-6사무직급여</t>
  </si>
  <si>
    <t>101-7기술직급여</t>
  </si>
  <si>
    <t>101-8기능직급여</t>
  </si>
  <si>
    <t>101-9기타직급여</t>
    <phoneticPr fontId="3" type="noConversion"/>
  </si>
  <si>
    <t>102 제수당</t>
    <phoneticPr fontId="3" type="noConversion"/>
  </si>
  <si>
    <t>102-1 제수당</t>
    <phoneticPr fontId="3" type="noConversion"/>
  </si>
  <si>
    <t>103 퇴직급여</t>
    <phoneticPr fontId="3" type="noConversion"/>
  </si>
  <si>
    <t>103-1 퇴직급여</t>
    <phoneticPr fontId="3" type="noConversion"/>
  </si>
  <si>
    <t xml:space="preserve">                (단위 : 명)</t>
    <phoneticPr fontId="3" type="noConversion"/>
  </si>
  <si>
    <t>직  종  별</t>
    <phoneticPr fontId="3" type="noConversion"/>
  </si>
  <si>
    <t>당기말현황</t>
    <phoneticPr fontId="3" type="noConversion"/>
  </si>
  <si>
    <t>전    기</t>
    <phoneticPr fontId="3" type="noConversion"/>
  </si>
  <si>
    <t>증    감</t>
    <phoneticPr fontId="3" type="noConversion"/>
  </si>
  <si>
    <t>연인원</t>
    <phoneticPr fontId="3" type="noConversion"/>
  </si>
  <si>
    <t>비    고</t>
    <phoneticPr fontId="3" type="noConversion"/>
  </si>
  <si>
    <t>계</t>
    <phoneticPr fontId="3" type="noConversion"/>
  </si>
  <si>
    <t xml:space="preserve"> /</t>
    <phoneticPr fontId="3" type="noConversion"/>
  </si>
  <si>
    <t>1.   상  임  이  사</t>
    <phoneticPr fontId="3" type="noConversion"/>
  </si>
  <si>
    <t>/</t>
    <phoneticPr fontId="3" type="noConversion"/>
  </si>
  <si>
    <t>2.   의    료     직</t>
    <phoneticPr fontId="3" type="noConversion"/>
  </si>
  <si>
    <t>1. 의         사</t>
    <phoneticPr fontId="3" type="noConversion"/>
  </si>
  <si>
    <t>/</t>
  </si>
  <si>
    <t>전공의(2), 비상근(2)</t>
    <phoneticPr fontId="3" type="noConversion"/>
  </si>
  <si>
    <t>2. 약         사</t>
    <phoneticPr fontId="3" type="noConversion"/>
  </si>
  <si>
    <t>3. 간   호   사</t>
    <phoneticPr fontId="3" type="noConversion"/>
  </si>
  <si>
    <t>3.   보    건     직</t>
    <phoneticPr fontId="3" type="noConversion"/>
  </si>
  <si>
    <t>1.방 사 선 사</t>
    <phoneticPr fontId="3" type="noConversion"/>
  </si>
  <si>
    <t>2.임상병리사</t>
    <phoneticPr fontId="3" type="noConversion"/>
  </si>
  <si>
    <t>3.물리치료사</t>
    <phoneticPr fontId="3" type="noConversion"/>
  </si>
  <si>
    <t>노인병원 기능통합(2)</t>
    <phoneticPr fontId="3" type="noConversion"/>
  </si>
  <si>
    <t>4.의무기록사</t>
    <phoneticPr fontId="3" type="noConversion"/>
  </si>
  <si>
    <t>5.치위생사</t>
    <phoneticPr fontId="3" type="noConversion"/>
  </si>
  <si>
    <t>6.영양사</t>
    <phoneticPr fontId="3" type="noConversion"/>
  </si>
  <si>
    <t>7.사회복지사</t>
    <phoneticPr fontId="3" type="noConversion"/>
  </si>
  <si>
    <t>사회복지사(3)</t>
    <phoneticPr fontId="3" type="noConversion"/>
  </si>
  <si>
    <t>8.응급코디네이터</t>
    <phoneticPr fontId="3" type="noConversion"/>
  </si>
  <si>
    <t>9.응급구조사</t>
    <phoneticPr fontId="3" type="noConversion"/>
  </si>
  <si>
    <t>4.   사    무     직</t>
    <phoneticPr fontId="3" type="noConversion"/>
  </si>
  <si>
    <t>1.사   무   원</t>
    <phoneticPr fontId="3" type="noConversion"/>
  </si>
  <si>
    <t>2.기타</t>
    <phoneticPr fontId="3" type="noConversion"/>
  </si>
  <si>
    <t>5.   기술(능)직(고용직)</t>
    <phoneticPr fontId="3" type="noConversion"/>
  </si>
  <si>
    <t>1.전 기 기 사</t>
  </si>
  <si>
    <t>2.전산처리사</t>
  </si>
  <si>
    <t>노인병원 기능통합(1)</t>
    <phoneticPr fontId="3" type="noConversion"/>
  </si>
  <si>
    <t>3.열 관 리 사</t>
  </si>
  <si>
    <t>4.건 축 기 사</t>
  </si>
  <si>
    <t>5.건축설비기사</t>
  </si>
  <si>
    <t>6.환 경 기 사</t>
  </si>
  <si>
    <t>7.고압가스기사</t>
  </si>
  <si>
    <t>8.소방기사</t>
  </si>
  <si>
    <t>9.보건관리자, 의공기사</t>
    <phoneticPr fontId="3" type="noConversion"/>
  </si>
  <si>
    <t>10.사무보조원</t>
    <phoneticPr fontId="3" type="noConversion"/>
  </si>
  <si>
    <t>11.간호조무사</t>
    <phoneticPr fontId="3" type="noConversion"/>
  </si>
  <si>
    <t>12.업무보조원</t>
    <phoneticPr fontId="3" type="noConversion"/>
  </si>
  <si>
    <t>13.운전원</t>
    <phoneticPr fontId="3" type="noConversion"/>
  </si>
  <si>
    <t>14.조리사</t>
    <phoneticPr fontId="3" type="noConversion"/>
  </si>
  <si>
    <t>15.조리원</t>
    <phoneticPr fontId="3" type="noConversion"/>
  </si>
  <si>
    <t>16.약국업무보조</t>
    <phoneticPr fontId="3" type="noConversion"/>
  </si>
  <si>
    <t>17.장례지도사</t>
    <phoneticPr fontId="3" type="noConversion"/>
  </si>
  <si>
    <t>18.안내상담원</t>
    <phoneticPr fontId="3" type="noConversion"/>
  </si>
  <si>
    <t>19.사서</t>
    <phoneticPr fontId="3" type="noConversion"/>
  </si>
  <si>
    <t>6.일용잡급직</t>
    <phoneticPr fontId="3" type="noConversion"/>
  </si>
  <si>
    <t>1.상근노무직</t>
    <phoneticPr fontId="3" type="noConversion"/>
  </si>
  <si>
    <t>2.기        타</t>
    <phoneticPr fontId="3" type="noConversion"/>
  </si>
  <si>
    <t>※ 의사[전문의(비상근 2명 포함), 일반의, 치과의, 공중보건의, 전공의(2명) 포함 / 원장은 상임이사에 포함]</t>
  </si>
  <si>
    <t>※ 계약직 및 노인전문병원 기능통합 인원(5명)은 직종별 현원에 포함. ※ 연인원 : 실제근무기간(공휴일포함) × 인원수</t>
    <phoneticPr fontId="3" type="noConversion"/>
  </si>
  <si>
    <t>※ 일용잡급직: 건강검진보조인력으로 중간에 근무하고 연말이전에 퇴사함.</t>
    <phoneticPr fontId="3" type="noConversion"/>
  </si>
  <si>
    <t>(단위:원)</t>
    <phoneticPr fontId="2" type="noConversion"/>
  </si>
  <si>
    <t>노인병원 기능통합(2)</t>
    <phoneticPr fontId="3" type="noConversion"/>
  </si>
  <si>
    <t>□ 인건비 예산과 집행현황</t>
    <phoneticPr fontId="2" type="noConversion"/>
  </si>
  <si>
    <t>□ 인력현황(정원/현원)</t>
    <phoneticPr fontId="3" type="noConversion"/>
  </si>
  <si>
    <t>□ 재 무 제 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</si>
</sst>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* #,##0;_-\(* #,##0\);_-* &quot;-&quot;_-;_-@_-"/>
    <numFmt numFmtId="177" formatCode="#,##0;\(* #,##0\);_-* &quot;-&quot;_-;_-@_-"/>
    <numFmt numFmtId="178" formatCode="\ #,##0_-;\(\ #,##0\);_-* &quot;-&quot;_-;_-@_-"/>
    <numFmt numFmtId="179" formatCode="* #,##0;\(* #,##0\);_-* &quot;-&quot;_-;_-@_-"/>
    <numFmt numFmtId="180" formatCode="#,##0_);[Red]\(#,##0\)"/>
    <numFmt numFmtId="181" formatCode="#,##0_);\(#,##0\)"/>
    <numFmt numFmtId="182" formatCode="#,##0;&quot;△&quot;#,##0;_-* &quot;-&quot;_-;_-@_-"/>
    <numFmt numFmtId="183" formatCode="#,##0;\△\ #,##0_-;_-* &quot;-&quot;_-;_-@_-"/>
    <numFmt numFmtId="185" formatCode="_-* #,##0_-;\-* #,##0_-;_-* &quot;-&quot;_-;_-@_-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4"/>
      <color theme="1"/>
      <name val="신명조체"/>
      <family val="1"/>
      <charset val="129"/>
    </font>
    <font>
      <sz val="11"/>
      <color theme="1"/>
      <name val="신명조체"/>
      <family val="1"/>
      <charset val="129"/>
    </font>
    <font>
      <b/>
      <sz val="16"/>
      <color theme="1"/>
      <name val="신명조체"/>
      <family val="1"/>
      <charset val="129"/>
    </font>
    <font>
      <b/>
      <sz val="11"/>
      <color theme="1"/>
      <name val="신명조체"/>
      <family val="1"/>
      <charset val="129"/>
    </font>
    <font>
      <b/>
      <sz val="10.5"/>
      <color theme="1"/>
      <name val="신명조체"/>
      <family val="1"/>
      <charset val="129"/>
    </font>
    <font>
      <sz val="10"/>
      <color theme="1"/>
      <name val="신명조체"/>
      <family val="1"/>
      <charset val="129"/>
    </font>
    <font>
      <sz val="10.5"/>
      <color theme="1"/>
      <name val="신명조체"/>
      <family val="1"/>
      <charset val="129"/>
    </font>
    <font>
      <sz val="14"/>
      <color theme="1"/>
      <name val="신명조체"/>
      <family val="1"/>
      <charset val="129"/>
    </font>
    <font>
      <sz val="11"/>
      <name val="돋움"/>
      <family val="3"/>
      <charset val="129"/>
    </font>
    <font>
      <sz val="11"/>
      <color theme="1"/>
      <name val="바탕체"/>
      <family val="1"/>
      <charset val="129"/>
    </font>
    <font>
      <sz val="12"/>
      <color theme="1"/>
      <name val="바탕체"/>
      <family val="1"/>
      <charset val="129"/>
    </font>
    <font>
      <b/>
      <sz val="18"/>
      <color theme="1"/>
      <name val="신명조체"/>
      <family val="1"/>
      <charset val="129"/>
    </font>
    <font>
      <b/>
      <sz val="11"/>
      <color theme="1"/>
      <name val="돋움"/>
      <family val="3"/>
      <charset val="129"/>
    </font>
    <font>
      <sz val="16"/>
      <color theme="1"/>
      <name val="신명조체"/>
      <family val="1"/>
      <charset val="129"/>
    </font>
    <font>
      <sz val="12"/>
      <color theme="1"/>
      <name val="신명조체"/>
      <family val="1"/>
      <charset val="129"/>
    </font>
    <font>
      <sz val="9"/>
      <color indexed="8"/>
      <name val="굴림체"/>
      <family val="3"/>
      <charset val="129"/>
    </font>
    <font>
      <sz val="14"/>
      <name val="맑은 고딕"/>
      <family val="3"/>
      <charset val="129"/>
      <scheme val="major"/>
    </font>
    <font>
      <b/>
      <sz val="14"/>
      <color theme="1"/>
      <name val="신명조체"/>
      <family val="1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2" fillId="0" borderId="0">
      <alignment vertical="center"/>
    </xf>
    <xf numFmtId="185" fontId="12" fillId="0" borderId="0" applyFont="0" applyFill="0" applyBorder="0" applyAlignment="0" applyProtection="0">
      <alignment vertical="center"/>
    </xf>
    <xf numFmtId="185" fontId="12" fillId="0" borderId="0" applyFont="0" applyFill="0" applyBorder="0" applyAlignment="0" applyProtection="0">
      <alignment vertical="center"/>
    </xf>
    <xf numFmtId="0" fontId="19" fillId="0" borderId="0"/>
    <xf numFmtId="0" fontId="12" fillId="0" borderId="0">
      <alignment vertical="center"/>
    </xf>
  </cellStyleXfs>
  <cellXfs count="149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wrapText="1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/>
    </xf>
    <xf numFmtId="177" fontId="9" fillId="0" borderId="5" xfId="0" applyNumberFormat="1" applyFont="1" applyFill="1" applyBorder="1" applyAlignment="1">
      <alignment vertical="center" shrinkToFit="1"/>
    </xf>
    <xf numFmtId="0" fontId="10" fillId="0" borderId="5" xfId="0" applyFont="1" applyFill="1" applyBorder="1" applyAlignment="1">
      <alignment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shrinkToFit="1"/>
    </xf>
    <xf numFmtId="177" fontId="9" fillId="0" borderId="6" xfId="0" applyNumberFormat="1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176" fontId="9" fillId="0" borderId="6" xfId="0" applyNumberFormat="1" applyFont="1" applyFill="1" applyBorder="1" applyAlignment="1">
      <alignment vertical="center" shrinkToFit="1"/>
    </xf>
    <xf numFmtId="176" fontId="9" fillId="0" borderId="6" xfId="0" applyNumberFormat="1" applyFont="1" applyFill="1" applyBorder="1" applyAlignment="1">
      <alignment horizontal="center" vertical="center" shrinkToFit="1"/>
    </xf>
    <xf numFmtId="176" fontId="9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176" fontId="9" fillId="0" borderId="2" xfId="0" applyNumberFormat="1" applyFont="1" applyFill="1" applyBorder="1" applyAlignment="1">
      <alignment vertical="center" shrinkToFit="1"/>
    </xf>
    <xf numFmtId="176" fontId="5" fillId="0" borderId="0" xfId="0" applyNumberFormat="1" applyFont="1" applyFill="1" applyAlignment="1"/>
    <xf numFmtId="0" fontId="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/>
    <xf numFmtId="0" fontId="5" fillId="0" borderId="7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horizontal="right" vertical="center" shrinkToFit="1"/>
    </xf>
    <xf numFmtId="0" fontId="10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vertical="center"/>
    </xf>
    <xf numFmtId="3" fontId="5" fillId="0" borderId="0" xfId="0" applyNumberFormat="1" applyFont="1" applyFill="1" applyAlignment="1"/>
    <xf numFmtId="178" fontId="13" fillId="0" borderId="5" xfId="1" applyNumberFormat="1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wrapText="1"/>
    </xf>
    <xf numFmtId="178" fontId="14" fillId="0" borderId="1" xfId="1" applyNumberFormat="1" applyFont="1" applyFill="1" applyBorder="1" applyAlignment="1">
      <alignment vertical="center" shrinkToFit="1"/>
    </xf>
    <xf numFmtId="0" fontId="15" fillId="0" borderId="0" xfId="0" applyFont="1" applyFill="1" applyAlignment="1">
      <alignment vertical="center"/>
    </xf>
    <xf numFmtId="179" fontId="10" fillId="0" borderId="5" xfId="0" applyNumberFormat="1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vertical="center"/>
    </xf>
    <xf numFmtId="179" fontId="10" fillId="0" borderId="5" xfId="0" applyNumberFormat="1" applyFont="1" applyFill="1" applyBorder="1" applyAlignment="1">
      <alignment horizontal="center" shrinkToFit="1"/>
    </xf>
    <xf numFmtId="179" fontId="10" fillId="0" borderId="5" xfId="1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/>
    </xf>
    <xf numFmtId="179" fontId="10" fillId="0" borderId="2" xfId="0" applyNumberFormat="1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horizontal="center" vertical="center" shrinkToFit="1"/>
    </xf>
    <xf numFmtId="179" fontId="10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79" fontId="7" fillId="0" borderId="8" xfId="0" applyNumberFormat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179" fontId="7" fillId="0" borderId="10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vertical="center"/>
    </xf>
    <xf numFmtId="180" fontId="10" fillId="0" borderId="5" xfId="0" applyNumberFormat="1" applyFont="1" applyFill="1" applyBorder="1" applyAlignment="1">
      <alignment vertical="center"/>
    </xf>
    <xf numFmtId="3" fontId="10" fillId="0" borderId="5" xfId="0" applyNumberFormat="1" applyFont="1" applyFill="1" applyBorder="1" applyAlignment="1">
      <alignment vertical="center"/>
    </xf>
    <xf numFmtId="179" fontId="10" fillId="0" borderId="2" xfId="0" applyNumberFormat="1" applyFont="1" applyFill="1" applyBorder="1" applyAlignment="1">
      <alignment vertical="center"/>
    </xf>
    <xf numFmtId="181" fontId="10" fillId="0" borderId="2" xfId="0" applyNumberFormat="1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vertical="center"/>
    </xf>
    <xf numFmtId="3" fontId="10" fillId="0" borderId="6" xfId="0" applyNumberFormat="1" applyFont="1" applyFill="1" applyBorder="1" applyAlignment="1">
      <alignment vertical="center"/>
    </xf>
    <xf numFmtId="179" fontId="10" fillId="0" borderId="1" xfId="0" applyNumberFormat="1" applyFont="1" applyFill="1" applyBorder="1" applyAlignment="1">
      <alignment vertical="center"/>
    </xf>
    <xf numFmtId="181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 wrapText="1"/>
    </xf>
    <xf numFmtId="41" fontId="5" fillId="0" borderId="8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1" applyNumberFormat="1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1" fontId="5" fillId="0" borderId="10" xfId="2" applyFont="1" applyFill="1" applyBorder="1" applyAlignment="1">
      <alignment horizontal="center" vertical="center" shrinkToFit="1"/>
    </xf>
    <xf numFmtId="41" fontId="5" fillId="0" borderId="7" xfId="2" applyFont="1" applyFill="1" applyBorder="1" applyAlignment="1">
      <alignment horizontal="center" vertical="center"/>
    </xf>
    <xf numFmtId="41" fontId="5" fillId="0" borderId="11" xfId="2" applyFont="1" applyFill="1" applyBorder="1" applyAlignment="1">
      <alignment horizontal="center" vertical="center" shrinkToFit="1"/>
    </xf>
    <xf numFmtId="183" fontId="5" fillId="0" borderId="1" xfId="2" applyNumberFormat="1" applyFont="1" applyFill="1" applyBorder="1" applyAlignment="1">
      <alignment horizontal="right" vertical="center" shrinkToFit="1"/>
    </xf>
    <xf numFmtId="41" fontId="5" fillId="0" borderId="6" xfId="2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vertical="center" shrinkToFit="1"/>
    </xf>
    <xf numFmtId="41" fontId="5" fillId="0" borderId="14" xfId="2" applyFont="1" applyFill="1" applyBorder="1" applyAlignment="1">
      <alignment horizontal="center" vertical="center" shrinkToFit="1"/>
    </xf>
    <xf numFmtId="41" fontId="5" fillId="0" borderId="15" xfId="2" quotePrefix="1" applyFont="1" applyFill="1" applyBorder="1" applyAlignment="1">
      <alignment horizontal="center" vertical="center"/>
    </xf>
    <xf numFmtId="41" fontId="5" fillId="0" borderId="13" xfId="2" applyFont="1" applyFill="1" applyBorder="1" applyAlignment="1">
      <alignment horizontal="center" vertical="center" shrinkToFit="1"/>
    </xf>
    <xf numFmtId="41" fontId="5" fillId="0" borderId="1" xfId="2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horizontal="justify" vertical="center" shrinkToFit="1"/>
    </xf>
    <xf numFmtId="41" fontId="5" fillId="0" borderId="15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shrinkToFit="1"/>
    </xf>
    <xf numFmtId="0" fontId="5" fillId="0" borderId="12" xfId="0" applyFont="1" applyFill="1" applyBorder="1" applyAlignment="1">
      <alignment horizontal="left" shrinkToFit="1"/>
    </xf>
    <xf numFmtId="0" fontId="5" fillId="0" borderId="12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9" fillId="0" borderId="0" xfId="0" applyFont="1" applyFill="1" applyAlignment="1"/>
    <xf numFmtId="0" fontId="5" fillId="0" borderId="0" xfId="0" applyFont="1" applyFill="1" applyAlignment="1">
      <alignment horizontal="right" vertical="center"/>
    </xf>
    <xf numFmtId="0" fontId="20" fillId="0" borderId="0" xfId="3" applyFont="1" applyFill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3" applyFont="1" applyFill="1">
      <alignment vertical="center"/>
    </xf>
  </cellXfs>
  <cellStyles count="8">
    <cellStyle name="쉼표 [0]" xfId="1" builtinId="6"/>
    <cellStyle name="쉼표 [0] 2" xfId="5"/>
    <cellStyle name="쉼표 [0] 2 2" xfId="2"/>
    <cellStyle name="쉼표 [0] 3" xfId="4"/>
    <cellStyle name="표준" xfId="0" builtinId="0"/>
    <cellStyle name="표준 2" xfId="6"/>
    <cellStyle name="표준 3" xfId="7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577;&#44305;&#51456;/310&#44221;&#47532;&#44228;/&#50629;&#47924;&#52376;&#47532;(&#48376;&#50896;)/&#44208;&#49328;/18&#45380;%20&#44208;&#49328;/12&#50900;/&#44208;&#49328;&#49436;/(19.3.19)2018&#45380;%20&#49436;&#49328;&#51032;&#47308;&#50896;%20&#44208;&#49328;&#49436;(&#51064;&#496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"/>
      <sheetName val="3-4"/>
      <sheetName val="5-"/>
      <sheetName val="6-"/>
      <sheetName val="7-8"/>
      <sheetName val="9-"/>
      <sheetName val="10-12"/>
      <sheetName val="13-14"/>
      <sheetName val="15-"/>
      <sheetName val="16-17"/>
      <sheetName val="18-"/>
      <sheetName val="19-"/>
      <sheetName val="20-21"/>
      <sheetName val="22-25"/>
      <sheetName val="26-"/>
      <sheetName val="27-"/>
      <sheetName val="28-29"/>
      <sheetName val="30-31"/>
      <sheetName val="32-"/>
      <sheetName val="33-"/>
      <sheetName val="34-"/>
      <sheetName val="35-"/>
      <sheetName val="36-"/>
      <sheetName val="37-38"/>
      <sheetName val="BS39-40"/>
      <sheetName val="PL41-42"/>
      <sheetName val="기본금43"/>
      <sheetName val="현금흐름표44-45"/>
      <sheetName val="재무제표부속명세서46-"/>
      <sheetName val="47-"/>
      <sheetName val="48-"/>
      <sheetName val="49-"/>
      <sheetName val="50-"/>
      <sheetName val="51-"/>
      <sheetName val="52-"/>
      <sheetName val="53-"/>
      <sheetName val="54-56"/>
      <sheetName val="57"/>
      <sheetName val="58"/>
      <sheetName val="59"/>
      <sheetName val="60-61"/>
      <sheetName val="62"/>
      <sheetName val="63-67"/>
      <sheetName val="68-"/>
      <sheetName val="69"/>
      <sheetName val="70-72"/>
      <sheetName val="73"/>
      <sheetName val="74-75-"/>
      <sheetName val="76-77-"/>
      <sheetName val="78-79-"/>
      <sheetName val="80-81-"/>
      <sheetName val="82-"/>
      <sheetName val="83-"/>
      <sheetName val="84-85-"/>
      <sheetName val="86-87"/>
      <sheetName val="88-"/>
      <sheetName val="일반현황89-90"/>
      <sheetName val="91"/>
      <sheetName val="92"/>
      <sheetName val="93"/>
      <sheetName val="94"/>
      <sheetName val="공통지표95-96"/>
      <sheetName val="요소별비율97-98"/>
      <sheetName val="표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A5" t="str">
            <v>충청남도 서산의료원</v>
          </cell>
        </row>
        <row r="6">
          <cell r="B6" t="str">
            <v>제 36(당) 기</v>
          </cell>
          <cell r="D6" t="str">
            <v>제 35(전) 기</v>
          </cell>
        </row>
        <row r="76">
          <cell r="B76">
            <v>487574000</v>
          </cell>
          <cell r="D76">
            <v>487574000</v>
          </cell>
        </row>
        <row r="77">
          <cell r="D77">
            <v>0</v>
          </cell>
        </row>
      </sheetData>
      <sheetData sheetId="25">
        <row r="2">
          <cell r="A2" t="str">
            <v>제36(당)기  2018년1월 1일부터     2018년 12월 31일까지</v>
          </cell>
        </row>
        <row r="3">
          <cell r="A3" t="str">
            <v>제35(전)기  2017년1월 1일부터     2017년 12월 31일까지</v>
          </cell>
        </row>
        <row r="4">
          <cell r="A4" t="str">
            <v>충청남도 서산의료원</v>
          </cell>
        </row>
        <row r="5">
          <cell r="B5" t="str">
            <v>제 36(당) 기</v>
          </cell>
          <cell r="D5" t="str">
            <v>제 35(전) 기</v>
          </cell>
        </row>
        <row r="54">
          <cell r="B54">
            <v>597850</v>
          </cell>
          <cell r="D54">
            <v>299000</v>
          </cell>
        </row>
        <row r="73">
          <cell r="C73">
            <v>-682910420</v>
          </cell>
          <cell r="E73">
            <v>-380282870</v>
          </cell>
        </row>
      </sheetData>
      <sheetData sheetId="26">
        <row r="2">
          <cell r="A2" t="str">
            <v>제36(당)기  2018년1월 1일부터     2018년 12월 31일까지</v>
          </cell>
        </row>
        <row r="3">
          <cell r="A3" t="str">
            <v>제35(전)기  2017년1월 1일부터     2017년 12월 31일까지</v>
          </cell>
        </row>
        <row r="4">
          <cell r="A4" t="str">
            <v>충청남도 서산의료원</v>
          </cell>
        </row>
        <row r="5">
          <cell r="B5" t="str">
            <v>제 36(당) 기</v>
          </cell>
          <cell r="D5" t="str">
            <v>제 35(전) 기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B2" sqref="B2"/>
    </sheetView>
  </sheetViews>
  <sheetFormatPr defaultRowHeight="13.5"/>
  <cols>
    <col min="1" max="1" width="21" style="6" customWidth="1"/>
    <col min="2" max="2" width="14.75" style="6" customWidth="1"/>
    <col min="3" max="3" width="13.75" style="6" customWidth="1"/>
    <col min="4" max="4" width="14.875" style="6" customWidth="1"/>
    <col min="5" max="5" width="14" style="6" customWidth="1"/>
    <col min="6" max="6" width="14.375" style="6" customWidth="1"/>
    <col min="7" max="16384" width="9" style="6"/>
  </cols>
  <sheetData>
    <row r="1" spans="1:6" s="2" customFormat="1" ht="25.5" customHeight="1">
      <c r="A1" s="3" t="s">
        <v>331</v>
      </c>
      <c r="B1" s="1"/>
      <c r="C1" s="1"/>
      <c r="D1" s="1"/>
      <c r="E1" s="1"/>
      <c r="F1" s="1"/>
    </row>
    <row r="2" spans="1:6" s="2" customFormat="1" ht="24.75" customHeight="1">
      <c r="A2" s="146" t="s">
        <v>0</v>
      </c>
      <c r="B2" s="1"/>
      <c r="C2" s="1"/>
      <c r="D2" s="1"/>
      <c r="E2" s="1"/>
      <c r="F2" s="1"/>
    </row>
    <row r="3" spans="1:6" ht="15.75" customHeight="1">
      <c r="A3" s="4" t="s">
        <v>1</v>
      </c>
      <c r="B3" s="5"/>
      <c r="C3" s="5"/>
      <c r="D3" s="5"/>
      <c r="E3" s="5"/>
      <c r="F3" s="5"/>
    </row>
    <row r="4" spans="1:6" ht="15.75" customHeight="1">
      <c r="A4" s="4" t="s">
        <v>2</v>
      </c>
      <c r="B4" s="5"/>
      <c r="C4" s="5"/>
      <c r="D4" s="5"/>
      <c r="E4" s="5"/>
      <c r="F4" s="5"/>
    </row>
    <row r="5" spans="1:6" ht="16.5" customHeight="1">
      <c r="A5" s="6" t="s">
        <v>3</v>
      </c>
      <c r="E5" s="7"/>
      <c r="F5" s="7" t="s">
        <v>4</v>
      </c>
    </row>
    <row r="6" spans="1:6" s="11" customFormat="1" ht="15" customHeight="1">
      <c r="A6" s="8" t="s">
        <v>5</v>
      </c>
      <c r="B6" s="9" t="s">
        <v>6</v>
      </c>
      <c r="C6" s="9"/>
      <c r="D6" s="9" t="s">
        <v>7</v>
      </c>
      <c r="E6" s="9"/>
      <c r="F6" s="10" t="s">
        <v>8</v>
      </c>
    </row>
    <row r="7" spans="1:6" ht="15" customHeight="1" thickBot="1">
      <c r="A7" s="12"/>
      <c r="B7" s="13" t="s">
        <v>9</v>
      </c>
      <c r="C7" s="13"/>
      <c r="D7" s="13" t="s">
        <v>9</v>
      </c>
      <c r="E7" s="14"/>
      <c r="F7" s="15"/>
    </row>
    <row r="8" spans="1:6" s="11" customFormat="1" ht="16.5" customHeight="1" thickTop="1">
      <c r="A8" s="16" t="s">
        <v>10</v>
      </c>
      <c r="B8" s="17"/>
      <c r="C8" s="17"/>
      <c r="D8" s="17"/>
      <c r="E8" s="17"/>
      <c r="F8" s="17"/>
    </row>
    <row r="9" spans="1:6" s="11" customFormat="1" ht="16.5" customHeight="1">
      <c r="A9" s="18" t="s">
        <v>11</v>
      </c>
      <c r="B9" s="19"/>
      <c r="C9" s="19">
        <f>C10+C21</f>
        <v>9996418042</v>
      </c>
      <c r="D9" s="19"/>
      <c r="E9" s="19">
        <f>SUM(E10,E21)</f>
        <v>11003780820</v>
      </c>
      <c r="F9" s="19">
        <f>C9-E9</f>
        <v>-1007362778</v>
      </c>
    </row>
    <row r="10" spans="1:6" ht="16.5" customHeight="1">
      <c r="A10" s="20" t="s">
        <v>12</v>
      </c>
      <c r="B10" s="19"/>
      <c r="C10" s="19">
        <f>SUM(B11:B20)</f>
        <v>9646324931</v>
      </c>
      <c r="D10" s="19"/>
      <c r="E10" s="19">
        <f>SUM(D11:D20)</f>
        <v>10582883742</v>
      </c>
      <c r="F10" s="19">
        <f>C10-E10</f>
        <v>-936558811</v>
      </c>
    </row>
    <row r="11" spans="1:6" ht="16.5" customHeight="1">
      <c r="A11" s="20" t="s">
        <v>13</v>
      </c>
      <c r="B11" s="19">
        <v>4237081740</v>
      </c>
      <c r="C11" s="19"/>
      <c r="D11" s="19">
        <v>6485512306</v>
      </c>
      <c r="E11" s="19"/>
      <c r="F11" s="19"/>
    </row>
    <row r="12" spans="1:6" ht="16.5" customHeight="1">
      <c r="A12" s="21" t="s">
        <v>14</v>
      </c>
      <c r="B12" s="19">
        <v>-2962016</v>
      </c>
      <c r="C12" s="19"/>
      <c r="D12" s="19">
        <v>-788534700</v>
      </c>
      <c r="E12" s="19"/>
      <c r="F12" s="19"/>
    </row>
    <row r="13" spans="1:6" ht="16.5" customHeight="1">
      <c r="A13" s="20" t="s">
        <v>15</v>
      </c>
      <c r="B13" s="19">
        <v>0</v>
      </c>
      <c r="C13" s="19"/>
      <c r="D13" s="19">
        <v>0</v>
      </c>
      <c r="E13" s="19"/>
      <c r="F13" s="19"/>
    </row>
    <row r="14" spans="1:6" ht="16.5" customHeight="1">
      <c r="A14" s="20" t="s">
        <v>16</v>
      </c>
      <c r="B14" s="19">
        <v>3650302384</v>
      </c>
      <c r="C14" s="19"/>
      <c r="D14" s="19">
        <v>3330066669</v>
      </c>
      <c r="E14" s="19"/>
      <c r="F14" s="19"/>
    </row>
    <row r="15" spans="1:6" ht="16.5" customHeight="1">
      <c r="A15" s="20" t="s">
        <v>17</v>
      </c>
      <c r="B15" s="19">
        <v>-74101138</v>
      </c>
      <c r="C15" s="19"/>
      <c r="D15" s="19">
        <v>-66268327</v>
      </c>
      <c r="E15" s="19"/>
      <c r="F15" s="19"/>
    </row>
    <row r="16" spans="1:6" ht="16.5" customHeight="1">
      <c r="A16" s="20" t="s">
        <v>18</v>
      </c>
      <c r="B16" s="19">
        <v>1470701764</v>
      </c>
      <c r="C16" s="19"/>
      <c r="D16" s="19">
        <v>1269170294</v>
      </c>
      <c r="E16" s="19"/>
      <c r="F16" s="19"/>
    </row>
    <row r="17" spans="1:6" ht="16.5" customHeight="1">
      <c r="A17" s="20" t="s">
        <v>19</v>
      </c>
      <c r="B17" s="19">
        <v>12489420</v>
      </c>
      <c r="C17" s="19"/>
      <c r="D17" s="19">
        <v>0</v>
      </c>
      <c r="E17" s="19"/>
      <c r="F17" s="19"/>
    </row>
    <row r="18" spans="1:6" ht="16.5" customHeight="1">
      <c r="A18" s="20" t="s">
        <v>20</v>
      </c>
      <c r="B18" s="19">
        <v>0</v>
      </c>
      <c r="C18" s="19"/>
      <c r="D18" s="19">
        <v>0</v>
      </c>
      <c r="E18" s="19"/>
      <c r="F18" s="19"/>
    </row>
    <row r="19" spans="1:6" ht="16.5" customHeight="1">
      <c r="A19" s="20" t="s">
        <v>21</v>
      </c>
      <c r="B19" s="19">
        <v>350000000</v>
      </c>
      <c r="C19" s="19"/>
      <c r="D19" s="19">
        <v>350000000</v>
      </c>
      <c r="E19" s="19"/>
      <c r="F19" s="19"/>
    </row>
    <row r="20" spans="1:6" ht="16.5" customHeight="1">
      <c r="A20" s="20" t="s">
        <v>22</v>
      </c>
      <c r="B20" s="19">
        <v>2812777</v>
      </c>
      <c r="C20" s="19"/>
      <c r="D20" s="19">
        <v>2937500</v>
      </c>
      <c r="E20" s="19"/>
      <c r="F20" s="19"/>
    </row>
    <row r="21" spans="1:6" ht="16.5" customHeight="1">
      <c r="A21" s="20" t="s">
        <v>23</v>
      </c>
      <c r="B21" s="19"/>
      <c r="C21" s="19">
        <f>SUM(B22:B24)</f>
        <v>350093111</v>
      </c>
      <c r="D21" s="19"/>
      <c r="E21" s="19">
        <f>SUM(D22:D24)</f>
        <v>420897078</v>
      </c>
      <c r="F21" s="19">
        <f>C21-E21</f>
        <v>-70803967</v>
      </c>
    </row>
    <row r="22" spans="1:6" ht="16.5" customHeight="1">
      <c r="A22" s="20" t="s">
        <v>24</v>
      </c>
      <c r="B22" s="19">
        <v>170400584</v>
      </c>
      <c r="C22" s="19"/>
      <c r="D22" s="19">
        <v>250149183</v>
      </c>
      <c r="E22" s="19"/>
      <c r="F22" s="19"/>
    </row>
    <row r="23" spans="1:6" ht="16.5" customHeight="1">
      <c r="A23" s="20" t="s">
        <v>25</v>
      </c>
      <c r="B23" s="19">
        <v>135074323</v>
      </c>
      <c r="C23" s="19"/>
      <c r="D23" s="19">
        <v>120592108</v>
      </c>
      <c r="E23" s="19"/>
      <c r="F23" s="19"/>
    </row>
    <row r="24" spans="1:6" s="11" customFormat="1" ht="16.5" customHeight="1">
      <c r="A24" s="20" t="s">
        <v>26</v>
      </c>
      <c r="B24" s="19">
        <v>44618204</v>
      </c>
      <c r="C24" s="19"/>
      <c r="D24" s="19">
        <v>50155787</v>
      </c>
      <c r="E24" s="19"/>
      <c r="F24" s="19"/>
    </row>
    <row r="25" spans="1:6" ht="16.5" customHeight="1">
      <c r="A25" s="22" t="s">
        <v>27</v>
      </c>
      <c r="B25" s="19"/>
      <c r="C25" s="19">
        <f>SUM(C26,C32,C55)</f>
        <v>9791225593</v>
      </c>
      <c r="D25" s="19"/>
      <c r="E25" s="19">
        <f>SUM(E26,E32,E55)</f>
        <v>9686872614</v>
      </c>
      <c r="F25" s="19">
        <f>C25-E25</f>
        <v>104352979</v>
      </c>
    </row>
    <row r="26" spans="1:6" ht="16.5" customHeight="1">
      <c r="A26" s="20" t="s">
        <v>28</v>
      </c>
      <c r="B26" s="19"/>
      <c r="C26" s="19">
        <f>SUM(B27:B31)</f>
        <v>2209838718</v>
      </c>
      <c r="D26" s="19"/>
      <c r="E26" s="19">
        <f>SUM(D27:D31)</f>
        <v>2149838718</v>
      </c>
      <c r="F26" s="19">
        <f>C26-E26</f>
        <v>60000000</v>
      </c>
    </row>
    <row r="27" spans="1:6" ht="16.5" customHeight="1">
      <c r="A27" s="20" t="s">
        <v>29</v>
      </c>
      <c r="B27" s="19">
        <v>584636718</v>
      </c>
      <c r="C27" s="19"/>
      <c r="D27" s="19">
        <v>584636718</v>
      </c>
      <c r="E27" s="19"/>
      <c r="F27" s="19"/>
    </row>
    <row r="28" spans="1:6" ht="16.5" customHeight="1">
      <c r="A28" s="20" t="s">
        <v>30</v>
      </c>
      <c r="B28" s="19">
        <v>5020000</v>
      </c>
      <c r="C28" s="19"/>
      <c r="D28" s="19">
        <v>5020000</v>
      </c>
      <c r="E28" s="19"/>
      <c r="F28" s="19"/>
    </row>
    <row r="29" spans="1:6" ht="16.5" customHeight="1">
      <c r="A29" s="20" t="s">
        <v>31</v>
      </c>
      <c r="B29" s="19">
        <v>0</v>
      </c>
      <c r="C29" s="19"/>
      <c r="D29" s="19">
        <v>0</v>
      </c>
      <c r="E29" s="19"/>
      <c r="F29" s="19"/>
    </row>
    <row r="30" spans="1:6" ht="16.5" customHeight="1">
      <c r="A30" s="20" t="s">
        <v>32</v>
      </c>
      <c r="B30" s="19">
        <v>1620000000</v>
      </c>
      <c r="C30" s="19"/>
      <c r="D30" s="19">
        <v>1560000000</v>
      </c>
      <c r="E30" s="19"/>
      <c r="F30" s="19"/>
    </row>
    <row r="31" spans="1:6" ht="16.5" customHeight="1">
      <c r="A31" s="20" t="s">
        <v>33</v>
      </c>
      <c r="B31" s="19">
        <v>182000</v>
      </c>
      <c r="C31" s="19"/>
      <c r="D31" s="19">
        <v>182000</v>
      </c>
      <c r="E31" s="19"/>
      <c r="F31" s="19"/>
    </row>
    <row r="32" spans="1:6" ht="16.5" customHeight="1">
      <c r="A32" s="20" t="s">
        <v>34</v>
      </c>
      <c r="B32" s="19"/>
      <c r="C32" s="19">
        <f>SUM(B33:B54)</f>
        <v>7581386875</v>
      </c>
      <c r="D32" s="19"/>
      <c r="E32" s="19">
        <f>SUM(D33:D54)</f>
        <v>7537033896</v>
      </c>
      <c r="F32" s="19">
        <f>C32-E32</f>
        <v>44352979</v>
      </c>
    </row>
    <row r="33" spans="1:6" ht="16.5" customHeight="1">
      <c r="A33" s="20" t="s">
        <v>35</v>
      </c>
      <c r="B33" s="19">
        <v>8856161130</v>
      </c>
      <c r="C33" s="19"/>
      <c r="D33" s="19">
        <v>8856161130</v>
      </c>
      <c r="E33" s="19"/>
      <c r="F33" s="19">
        <f>B33-D33</f>
        <v>0</v>
      </c>
    </row>
    <row r="34" spans="1:6" ht="16.5" customHeight="1">
      <c r="A34" s="21" t="s">
        <v>36</v>
      </c>
      <c r="B34" s="19">
        <v>-5216712600</v>
      </c>
      <c r="C34" s="19"/>
      <c r="D34" s="19">
        <v>-5216712600</v>
      </c>
      <c r="E34" s="19"/>
      <c r="F34" s="19"/>
    </row>
    <row r="35" spans="1:6" ht="16.5" customHeight="1">
      <c r="A35" s="20" t="s">
        <v>37</v>
      </c>
      <c r="B35" s="19">
        <v>12979400483</v>
      </c>
      <c r="C35" s="19"/>
      <c r="D35" s="19">
        <v>12874304093</v>
      </c>
      <c r="E35" s="19"/>
      <c r="F35" s="19"/>
    </row>
    <row r="36" spans="1:6" ht="16.5" customHeight="1">
      <c r="A36" s="21" t="s">
        <v>38</v>
      </c>
      <c r="B36" s="19">
        <v>-5799004009</v>
      </c>
      <c r="C36" s="19"/>
      <c r="D36" s="19">
        <v>-6010321551</v>
      </c>
      <c r="E36" s="19"/>
      <c r="F36" s="19"/>
    </row>
    <row r="37" spans="1:6" ht="16.5" customHeight="1">
      <c r="A37" s="20" t="s">
        <v>39</v>
      </c>
      <c r="B37" s="19">
        <v>-4990055480</v>
      </c>
      <c r="C37" s="19"/>
      <c r="D37" s="19">
        <v>-4575113670</v>
      </c>
      <c r="E37" s="19"/>
      <c r="F37" s="19"/>
    </row>
    <row r="38" spans="1:6" ht="16.5" customHeight="1">
      <c r="A38" s="20" t="s">
        <v>40</v>
      </c>
      <c r="B38" s="19">
        <v>1902794290</v>
      </c>
      <c r="C38" s="19"/>
      <c r="D38" s="19">
        <v>1902794290</v>
      </c>
      <c r="E38" s="19"/>
      <c r="F38" s="19"/>
    </row>
    <row r="39" spans="1:6" ht="16.5" customHeight="1">
      <c r="A39" s="21" t="s">
        <v>41</v>
      </c>
      <c r="B39" s="19">
        <v>-345774667</v>
      </c>
      <c r="C39" s="19"/>
      <c r="D39" s="19">
        <v>-435913150</v>
      </c>
      <c r="E39" s="19"/>
      <c r="F39" s="19"/>
    </row>
    <row r="40" spans="1:6" ht="16.5" customHeight="1">
      <c r="A40" s="20" t="s">
        <v>39</v>
      </c>
      <c r="B40" s="19">
        <v>-1217637546</v>
      </c>
      <c r="C40" s="19"/>
      <c r="D40" s="19">
        <v>-1102066386</v>
      </c>
      <c r="E40" s="19"/>
      <c r="F40" s="19"/>
    </row>
    <row r="41" spans="1:6" ht="16.5" customHeight="1">
      <c r="A41" s="20" t="s">
        <v>42</v>
      </c>
      <c r="B41" s="19">
        <v>2019015760</v>
      </c>
      <c r="C41" s="19"/>
      <c r="D41" s="19">
        <v>2019015760</v>
      </c>
      <c r="E41" s="19"/>
      <c r="F41" s="19"/>
    </row>
    <row r="42" spans="1:6" ht="16.5" customHeight="1">
      <c r="A42" s="21" t="s">
        <v>43</v>
      </c>
      <c r="B42" s="19">
        <v>-948746627</v>
      </c>
      <c r="C42" s="19"/>
      <c r="D42" s="19">
        <v>-1034956995</v>
      </c>
      <c r="E42" s="19"/>
      <c r="F42" s="19"/>
    </row>
    <row r="43" spans="1:6" ht="16.5" customHeight="1">
      <c r="A43" s="20" t="s">
        <v>39</v>
      </c>
      <c r="B43" s="19">
        <v>-710181590</v>
      </c>
      <c r="C43" s="19"/>
      <c r="D43" s="19">
        <v>-575672619</v>
      </c>
      <c r="E43" s="19"/>
      <c r="F43" s="19"/>
    </row>
    <row r="44" spans="1:6" ht="16.5" customHeight="1">
      <c r="A44" s="20" t="s">
        <v>44</v>
      </c>
      <c r="B44" s="19">
        <v>11036050254</v>
      </c>
      <c r="C44" s="19"/>
      <c r="D44" s="19">
        <v>10897062234</v>
      </c>
      <c r="E44" s="19"/>
      <c r="F44" s="19"/>
    </row>
    <row r="45" spans="1:6" ht="16.5" customHeight="1">
      <c r="A45" s="21" t="s">
        <v>45</v>
      </c>
      <c r="B45" s="19">
        <v>-962956215</v>
      </c>
      <c r="C45" s="19"/>
      <c r="D45" s="19">
        <v>-1571848297</v>
      </c>
      <c r="E45" s="19"/>
      <c r="F45" s="19"/>
    </row>
    <row r="46" spans="1:6" ht="16.5" customHeight="1">
      <c r="A46" s="23" t="s">
        <v>46</v>
      </c>
      <c r="B46" s="24">
        <v>-9692121967</v>
      </c>
      <c r="C46" s="24"/>
      <c r="D46" s="24">
        <v>-9015776285</v>
      </c>
      <c r="E46" s="24"/>
      <c r="F46" s="24"/>
    </row>
    <row r="47" spans="1:6" ht="16.5" customHeight="1">
      <c r="A47" s="20" t="s">
        <v>47</v>
      </c>
      <c r="B47" s="19">
        <v>253475070</v>
      </c>
      <c r="C47" s="19"/>
      <c r="D47" s="19">
        <v>225176500</v>
      </c>
      <c r="E47" s="19"/>
      <c r="F47" s="19"/>
    </row>
    <row r="48" spans="1:6" ht="16.5" customHeight="1">
      <c r="A48" s="21" t="s">
        <v>48</v>
      </c>
      <c r="B48" s="19">
        <v>0</v>
      </c>
      <c r="C48" s="19"/>
      <c r="D48" s="19">
        <v>0</v>
      </c>
      <c r="E48" s="19"/>
      <c r="F48" s="19"/>
    </row>
    <row r="49" spans="1:6" ht="16.5" customHeight="1">
      <c r="A49" s="20" t="s">
        <v>46</v>
      </c>
      <c r="B49" s="19">
        <v>-196927399</v>
      </c>
      <c r="C49" s="19"/>
      <c r="D49" s="19">
        <v>-175293862</v>
      </c>
      <c r="E49" s="19"/>
      <c r="F49" s="19"/>
    </row>
    <row r="50" spans="1:6" ht="16.5" customHeight="1">
      <c r="A50" s="20" t="s">
        <v>49</v>
      </c>
      <c r="B50" s="19">
        <v>3426798120</v>
      </c>
      <c r="C50" s="19"/>
      <c r="D50" s="19">
        <v>3034380250</v>
      </c>
      <c r="E50" s="19"/>
      <c r="F50" s="19"/>
    </row>
    <row r="51" spans="1:6" ht="16.5" customHeight="1">
      <c r="A51" s="21" t="s">
        <v>50</v>
      </c>
      <c r="B51" s="19">
        <v>-100894168</v>
      </c>
      <c r="C51" s="19"/>
      <c r="D51" s="19">
        <v>-6092834</v>
      </c>
      <c r="E51" s="19"/>
      <c r="F51" s="19"/>
    </row>
    <row r="52" spans="1:6" ht="16.5" customHeight="1">
      <c r="A52" s="20" t="s">
        <v>46</v>
      </c>
      <c r="B52" s="19">
        <v>-2711295964</v>
      </c>
      <c r="C52" s="19"/>
      <c r="D52" s="19">
        <v>-2552092112</v>
      </c>
      <c r="E52" s="19"/>
      <c r="F52" s="19"/>
    </row>
    <row r="53" spans="1:6" ht="16.5" customHeight="1">
      <c r="A53" s="20" t="s">
        <v>51</v>
      </c>
      <c r="B53" s="19">
        <v>14222000000</v>
      </c>
      <c r="C53" s="19"/>
      <c r="D53" s="19">
        <v>8490000000</v>
      </c>
      <c r="E53" s="19"/>
      <c r="F53" s="19"/>
    </row>
    <row r="54" spans="1:6" ht="16.5" customHeight="1">
      <c r="A54" s="21" t="s">
        <v>52</v>
      </c>
      <c r="B54" s="19">
        <v>-14222000000</v>
      </c>
      <c r="C54" s="19"/>
      <c r="D54" s="19">
        <v>-8490000000</v>
      </c>
      <c r="E54" s="19"/>
      <c r="F54" s="19"/>
    </row>
    <row r="55" spans="1:6" ht="16.5" customHeight="1">
      <c r="A55" s="20" t="s">
        <v>53</v>
      </c>
      <c r="B55" s="19">
        <v>0</v>
      </c>
      <c r="C55" s="19"/>
      <c r="D55" s="19">
        <v>0</v>
      </c>
      <c r="E55" s="19"/>
      <c r="F55" s="19"/>
    </row>
    <row r="56" spans="1:6" s="11" customFormat="1" ht="16.5" customHeight="1">
      <c r="A56" s="25" t="s">
        <v>54</v>
      </c>
      <c r="B56" s="26"/>
      <c r="C56" s="27">
        <f>SUM(C25,C9)</f>
        <v>19787643635</v>
      </c>
      <c r="D56" s="26"/>
      <c r="E56" s="27">
        <f>SUM(E25,E9)</f>
        <v>20690653434</v>
      </c>
      <c r="F56" s="28">
        <f>C56-E56</f>
        <v>-903009799</v>
      </c>
    </row>
    <row r="57" spans="1:6" s="11" customFormat="1" ht="16.5" customHeight="1">
      <c r="A57" s="29" t="s">
        <v>55</v>
      </c>
      <c r="B57" s="17"/>
      <c r="C57" s="17"/>
      <c r="D57" s="17"/>
      <c r="E57" s="17"/>
      <c r="F57" s="30"/>
    </row>
    <row r="58" spans="1:6" ht="16.5" customHeight="1">
      <c r="A58" s="22" t="s">
        <v>56</v>
      </c>
      <c r="B58" s="19"/>
      <c r="C58" s="19">
        <f>SUM(B59:B64)</f>
        <v>2830943155</v>
      </c>
      <c r="D58" s="19"/>
      <c r="E58" s="19">
        <f>SUM(D59:D64)</f>
        <v>3361351559</v>
      </c>
      <c r="F58" s="19">
        <f>C58-E58</f>
        <v>-530408404</v>
      </c>
    </row>
    <row r="59" spans="1:6" ht="16.5" customHeight="1">
      <c r="A59" s="20" t="s">
        <v>57</v>
      </c>
      <c r="B59" s="19">
        <v>1425375604</v>
      </c>
      <c r="C59" s="19"/>
      <c r="D59" s="19">
        <v>1326122650</v>
      </c>
      <c r="E59" s="19"/>
      <c r="F59" s="19">
        <f>B59-D59</f>
        <v>99252954</v>
      </c>
    </row>
    <row r="60" spans="1:6" ht="16.5" customHeight="1">
      <c r="A60" s="20" t="s">
        <v>58</v>
      </c>
      <c r="B60" s="19">
        <v>90588500</v>
      </c>
      <c r="C60" s="19"/>
      <c r="D60" s="19">
        <v>38264000</v>
      </c>
      <c r="E60" s="19"/>
      <c r="F60" s="19">
        <f>B60-D60</f>
        <v>52324500</v>
      </c>
    </row>
    <row r="61" spans="1:6" ht="16.5" customHeight="1">
      <c r="A61" s="20" t="s">
        <v>59</v>
      </c>
      <c r="B61" s="19"/>
      <c r="C61" s="19"/>
      <c r="D61" s="19">
        <v>18534410</v>
      </c>
      <c r="E61" s="19"/>
      <c r="F61" s="19"/>
    </row>
    <row r="62" spans="1:6" ht="16.5" customHeight="1">
      <c r="A62" s="20" t="s">
        <v>60</v>
      </c>
      <c r="B62" s="19">
        <v>277777770</v>
      </c>
      <c r="C62" s="19"/>
      <c r="D62" s="19">
        <v>727777770</v>
      </c>
      <c r="E62" s="19"/>
      <c r="F62" s="19">
        <f>B62-D62</f>
        <v>-450000000</v>
      </c>
    </row>
    <row r="63" spans="1:6" ht="16.5" customHeight="1">
      <c r="A63" s="20" t="s">
        <v>61</v>
      </c>
      <c r="B63" s="19">
        <v>386345110</v>
      </c>
      <c r="C63" s="19"/>
      <c r="D63" s="19">
        <v>370173196</v>
      </c>
      <c r="E63" s="19"/>
      <c r="F63" s="19">
        <f>B63-D63</f>
        <v>16171914</v>
      </c>
    </row>
    <row r="64" spans="1:6" s="11" customFormat="1" ht="16.5" customHeight="1">
      <c r="A64" s="20" t="s">
        <v>62</v>
      </c>
      <c r="B64" s="19">
        <v>650856171</v>
      </c>
      <c r="C64" s="19"/>
      <c r="D64" s="19">
        <v>880479533</v>
      </c>
      <c r="E64" s="19"/>
      <c r="F64" s="19">
        <f>B64-D64</f>
        <v>-229623362</v>
      </c>
    </row>
    <row r="65" spans="1:6" ht="16.5" customHeight="1">
      <c r="A65" s="22" t="s">
        <v>63</v>
      </c>
      <c r="B65" s="19"/>
      <c r="C65" s="19">
        <f>SUM(B66:B69)</f>
        <v>10646575040</v>
      </c>
      <c r="D65" s="19"/>
      <c r="E65" s="19">
        <f>SUM(D66:D69)</f>
        <v>10241168390</v>
      </c>
      <c r="F65" s="19">
        <f>C65-E65</f>
        <v>405406650</v>
      </c>
    </row>
    <row r="66" spans="1:6" ht="16.5" customHeight="1">
      <c r="A66" s="20" t="s">
        <v>64</v>
      </c>
      <c r="B66" s="19">
        <v>1666666690</v>
      </c>
      <c r="C66" s="19"/>
      <c r="D66" s="19">
        <v>1944444460</v>
      </c>
      <c r="E66" s="19"/>
      <c r="F66" s="19"/>
    </row>
    <row r="67" spans="1:6" ht="16.5" customHeight="1">
      <c r="A67" s="20" t="s">
        <v>65</v>
      </c>
      <c r="B67" s="19">
        <v>8988953450</v>
      </c>
      <c r="C67" s="19"/>
      <c r="D67" s="19">
        <v>8308865530</v>
      </c>
      <c r="E67" s="19"/>
      <c r="F67" s="19"/>
    </row>
    <row r="68" spans="1:6" ht="16.5" customHeight="1">
      <c r="A68" s="20" t="s">
        <v>66</v>
      </c>
      <c r="B68" s="19">
        <v>0</v>
      </c>
      <c r="C68" s="19"/>
      <c r="D68" s="19">
        <v>0</v>
      </c>
      <c r="E68" s="19"/>
      <c r="F68" s="19"/>
    </row>
    <row r="69" spans="1:6" s="11" customFormat="1" ht="16.5" customHeight="1">
      <c r="A69" s="20" t="s">
        <v>67</v>
      </c>
      <c r="B69" s="19">
        <v>-9045100</v>
      </c>
      <c r="C69" s="19"/>
      <c r="D69" s="19">
        <v>-12141600</v>
      </c>
      <c r="E69" s="19"/>
      <c r="F69" s="19"/>
    </row>
    <row r="70" spans="1:6" s="11" customFormat="1" ht="16.5" customHeight="1">
      <c r="A70" s="20" t="s">
        <v>68</v>
      </c>
      <c r="B70" s="19"/>
      <c r="C70" s="19">
        <v>961657590</v>
      </c>
      <c r="D70" s="19"/>
      <c r="E70" s="19">
        <v>1148742000</v>
      </c>
      <c r="F70" s="19"/>
    </row>
    <row r="71" spans="1:6" s="11" customFormat="1" ht="16.5" customHeight="1">
      <c r="A71" s="20" t="s">
        <v>69</v>
      </c>
      <c r="B71" s="19"/>
      <c r="C71" s="19">
        <v>457952096</v>
      </c>
      <c r="D71" s="19"/>
      <c r="E71" s="19">
        <v>365965311</v>
      </c>
      <c r="F71" s="19"/>
    </row>
    <row r="72" spans="1:6" s="11" customFormat="1" ht="16.5" customHeight="1">
      <c r="A72" s="25" t="s">
        <v>70</v>
      </c>
      <c r="B72" s="26"/>
      <c r="C72" s="27">
        <f>SUM(C58,C65,C70,C71)</f>
        <v>14897127881</v>
      </c>
      <c r="D72" s="26"/>
      <c r="E72" s="27">
        <f>SUM(E58,E65,E70,E71)</f>
        <v>15117227260</v>
      </c>
      <c r="F72" s="28">
        <f>C72-E72</f>
        <v>-220099379</v>
      </c>
    </row>
    <row r="73" spans="1:6" s="11" customFormat="1" ht="16.5" customHeight="1">
      <c r="A73" s="29" t="s">
        <v>71</v>
      </c>
      <c r="B73" s="17"/>
      <c r="C73" s="17"/>
      <c r="D73" s="17"/>
      <c r="E73" s="17"/>
      <c r="F73" s="30"/>
    </row>
    <row r="74" spans="1:6" ht="16.5" customHeight="1">
      <c r="A74" s="22" t="s">
        <v>72</v>
      </c>
      <c r="B74" s="19"/>
      <c r="C74" s="19">
        <f>C75</f>
        <v>487574000</v>
      </c>
      <c r="D74" s="19"/>
      <c r="E74" s="19">
        <f>E75</f>
        <v>487574000</v>
      </c>
      <c r="F74" s="19">
        <f>C74-E74</f>
        <v>0</v>
      </c>
    </row>
    <row r="75" spans="1:6" s="11" customFormat="1" ht="16.5" customHeight="1">
      <c r="A75" s="20" t="s">
        <v>73</v>
      </c>
      <c r="B75" s="19"/>
      <c r="C75" s="19">
        <f>B76+B77</f>
        <v>487574000</v>
      </c>
      <c r="D75" s="19"/>
      <c r="E75" s="19">
        <f>D76+D77</f>
        <v>487574000</v>
      </c>
      <c r="F75" s="19">
        <f>C75-E75</f>
        <v>0</v>
      </c>
    </row>
    <row r="76" spans="1:6" s="11" customFormat="1" ht="16.5" customHeight="1">
      <c r="A76" s="20" t="s">
        <v>74</v>
      </c>
      <c r="B76" s="19">
        <v>487574000</v>
      </c>
      <c r="C76" s="19"/>
      <c r="D76" s="19">
        <v>487574000</v>
      </c>
      <c r="E76" s="19"/>
      <c r="F76" s="19"/>
    </row>
    <row r="77" spans="1:6" s="11" customFormat="1" ht="16.5" customHeight="1">
      <c r="A77" s="20" t="s">
        <v>75</v>
      </c>
      <c r="B77" s="19">
        <v>0</v>
      </c>
      <c r="C77" s="19"/>
      <c r="D77" s="19">
        <v>0</v>
      </c>
      <c r="E77" s="19"/>
      <c r="F77" s="19"/>
    </row>
    <row r="78" spans="1:6" ht="16.5" customHeight="1">
      <c r="A78" s="22" t="s">
        <v>76</v>
      </c>
      <c r="B78" s="19"/>
      <c r="C78" s="19">
        <f>C79+C82</f>
        <v>4402941754</v>
      </c>
      <c r="D78" s="19"/>
      <c r="E78" s="19">
        <v>5085852174</v>
      </c>
      <c r="F78" s="19">
        <f>C78-E78</f>
        <v>-682910420</v>
      </c>
    </row>
    <row r="79" spans="1:6" ht="16.5" customHeight="1">
      <c r="A79" s="20" t="s">
        <v>77</v>
      </c>
      <c r="B79" s="19"/>
      <c r="C79" s="19">
        <f>SUM(C80:C81)</f>
        <v>0</v>
      </c>
      <c r="D79" s="19"/>
      <c r="E79" s="19">
        <f>SUM(E80:E81)</f>
        <v>0</v>
      </c>
      <c r="F79" s="19">
        <f>C79-E79</f>
        <v>0</v>
      </c>
    </row>
    <row r="80" spans="1:6" ht="16.5" customHeight="1">
      <c r="A80" s="20" t="s">
        <v>78</v>
      </c>
      <c r="B80" s="19"/>
      <c r="C80" s="19"/>
      <c r="D80" s="19"/>
      <c r="E80" s="19"/>
      <c r="F80" s="19"/>
    </row>
    <row r="81" spans="1:6" s="11" customFormat="1" ht="16.5" customHeight="1">
      <c r="A81" s="20" t="s">
        <v>79</v>
      </c>
      <c r="B81" s="19"/>
      <c r="C81" s="19"/>
      <c r="D81" s="19"/>
      <c r="E81" s="19"/>
      <c r="F81" s="19"/>
    </row>
    <row r="82" spans="1:6" ht="16.5" customHeight="1">
      <c r="A82" s="20" t="s">
        <v>80</v>
      </c>
      <c r="B82" s="19"/>
      <c r="C82" s="19">
        <f>B83</f>
        <v>4402941754</v>
      </c>
      <c r="D82" s="19"/>
      <c r="E82" s="19">
        <v>5085852174</v>
      </c>
      <c r="F82" s="19">
        <f>C82-E82</f>
        <v>-682910420</v>
      </c>
    </row>
    <row r="83" spans="1:6" ht="16.5" customHeight="1">
      <c r="A83" s="20" t="s">
        <v>81</v>
      </c>
      <c r="B83" s="19">
        <v>4402941754</v>
      </c>
      <c r="C83" s="19"/>
      <c r="D83" s="19">
        <v>5085852174</v>
      </c>
      <c r="E83" s="19"/>
      <c r="F83" s="19"/>
    </row>
    <row r="84" spans="1:6" ht="16.5" customHeight="1">
      <c r="A84" s="20" t="s">
        <v>82</v>
      </c>
      <c r="B84" s="19">
        <v>-682910420</v>
      </c>
      <c r="C84" s="19"/>
      <c r="D84" s="19">
        <v>-380282870</v>
      </c>
      <c r="E84" s="19"/>
      <c r="F84" s="19"/>
    </row>
    <row r="85" spans="1:6" s="11" customFormat="1" ht="16.5" customHeight="1">
      <c r="A85" s="20" t="s">
        <v>83</v>
      </c>
      <c r="B85" s="19">
        <v>-380282870</v>
      </c>
      <c r="C85" s="19"/>
      <c r="D85" s="19">
        <v>-1071328734</v>
      </c>
      <c r="E85" s="19"/>
      <c r="F85" s="19"/>
    </row>
    <row r="86" spans="1:6" ht="16.5" customHeight="1">
      <c r="A86" s="29" t="s">
        <v>84</v>
      </c>
      <c r="B86" s="19"/>
      <c r="C86" s="19">
        <f>C74+C78</f>
        <v>4890515754</v>
      </c>
      <c r="D86" s="19"/>
      <c r="E86" s="19">
        <f>E74+E78</f>
        <v>5573426174</v>
      </c>
      <c r="F86" s="19">
        <f>C86-E86</f>
        <v>-682910420</v>
      </c>
    </row>
    <row r="87" spans="1:6" ht="16.5" customHeight="1">
      <c r="A87" s="25" t="s">
        <v>85</v>
      </c>
      <c r="B87" s="24"/>
      <c r="C87" s="24">
        <f>C86+C72</f>
        <v>19787643635</v>
      </c>
      <c r="D87" s="24"/>
      <c r="E87" s="24">
        <f>E86+E72</f>
        <v>20690653434</v>
      </c>
      <c r="F87" s="24">
        <f>C87-E87</f>
        <v>-903009799</v>
      </c>
    </row>
    <row r="88" spans="1:6">
      <c r="C88" s="31"/>
      <c r="E88" s="31"/>
    </row>
    <row r="89" spans="1:6">
      <c r="C89" s="31">
        <f>C56-C87</f>
        <v>0</v>
      </c>
      <c r="E89" s="31">
        <f>E56-E87</f>
        <v>0</v>
      </c>
    </row>
  </sheetData>
  <mergeCells count="2">
    <mergeCell ref="A6:A7"/>
    <mergeCell ref="F6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E30" sqref="E30"/>
    </sheetView>
  </sheetViews>
  <sheetFormatPr defaultRowHeight="13.5"/>
  <cols>
    <col min="1" max="1" width="20.5" style="6" customWidth="1"/>
    <col min="2" max="2" width="16.125" style="6" customWidth="1"/>
    <col min="3" max="3" width="16.875" style="6" customWidth="1"/>
    <col min="4" max="4" width="16.125" style="6" customWidth="1"/>
    <col min="5" max="5" width="16.625" style="6" customWidth="1"/>
    <col min="6" max="6" width="16.125" style="6" customWidth="1"/>
    <col min="7" max="7" width="15.25" style="6" bestFit="1" customWidth="1"/>
    <col min="8" max="8" width="16" style="6" bestFit="1" customWidth="1"/>
    <col min="9" max="9" width="10.875" style="6" bestFit="1" customWidth="1"/>
    <col min="10" max="10" width="11.5" style="6" bestFit="1" customWidth="1"/>
    <col min="11" max="16384" width="9" style="6"/>
  </cols>
  <sheetData>
    <row r="1" spans="1:8" ht="20.25">
      <c r="A1" s="32" t="s">
        <v>86</v>
      </c>
      <c r="B1" s="33"/>
      <c r="C1" s="33"/>
      <c r="D1" s="33"/>
      <c r="E1" s="33"/>
      <c r="F1" s="33"/>
    </row>
    <row r="2" spans="1:8">
      <c r="A2" s="34" t="s">
        <v>87</v>
      </c>
      <c r="B2" s="34"/>
      <c r="C2" s="34"/>
      <c r="D2" s="34"/>
      <c r="E2" s="34"/>
      <c r="F2" s="34"/>
    </row>
    <row r="3" spans="1:8">
      <c r="A3" s="34" t="s">
        <v>88</v>
      </c>
      <c r="B3" s="34"/>
      <c r="C3" s="34"/>
      <c r="D3" s="34"/>
      <c r="E3" s="34"/>
      <c r="F3" s="34"/>
    </row>
    <row r="4" spans="1:8">
      <c r="A4" s="35" t="str">
        <f>'[1]BS39-40'!A5</f>
        <v>충청남도 서산의료원</v>
      </c>
      <c r="B4" s="35"/>
      <c r="C4" s="35"/>
      <c r="D4" s="35"/>
      <c r="E4" s="35"/>
      <c r="F4" s="36" t="s">
        <v>4</v>
      </c>
    </row>
    <row r="5" spans="1:8" s="38" customFormat="1">
      <c r="A5" s="8" t="s">
        <v>5</v>
      </c>
      <c r="B5" s="9" t="str">
        <f>'[1]BS39-40'!B6</f>
        <v>제 36(당) 기</v>
      </c>
      <c r="C5" s="9"/>
      <c r="D5" s="9" t="str">
        <f>'[1]BS39-40'!D6</f>
        <v>제 35(전) 기</v>
      </c>
      <c r="E5" s="9"/>
      <c r="F5" s="37" t="s">
        <v>8</v>
      </c>
    </row>
    <row r="6" spans="1:8" s="38" customFormat="1" ht="14.25" thickBot="1">
      <c r="A6" s="12"/>
      <c r="B6" s="13" t="s">
        <v>9</v>
      </c>
      <c r="C6" s="13"/>
      <c r="D6" s="13" t="s">
        <v>9</v>
      </c>
      <c r="E6" s="13"/>
      <c r="F6" s="12"/>
    </row>
    <row r="7" spans="1:8" s="11" customFormat="1" ht="14.25" thickTop="1">
      <c r="A7" s="39" t="s">
        <v>89</v>
      </c>
      <c r="B7" s="40"/>
      <c r="C7" s="40">
        <f>SUM(B8:B11)</f>
        <v>26603515118</v>
      </c>
      <c r="D7" s="40"/>
      <c r="E7" s="40">
        <f>SUM(D8:D11)</f>
        <v>25536585083</v>
      </c>
      <c r="F7" s="40">
        <f>C7-E7</f>
        <v>1066930035</v>
      </c>
    </row>
    <row r="8" spans="1:8">
      <c r="A8" s="41" t="s">
        <v>90</v>
      </c>
      <c r="B8" s="42">
        <v>13051810410</v>
      </c>
      <c r="C8" s="42"/>
      <c r="D8" s="42">
        <v>12718436460</v>
      </c>
      <c r="E8" s="42"/>
      <c r="F8" s="42">
        <f>B8-D8</f>
        <v>333373950</v>
      </c>
    </row>
    <row r="9" spans="1:8">
      <c r="A9" s="41" t="s">
        <v>91</v>
      </c>
      <c r="B9" s="42">
        <v>11562077072</v>
      </c>
      <c r="C9" s="42"/>
      <c r="D9" s="42">
        <v>10880970103</v>
      </c>
      <c r="E9" s="42"/>
      <c r="F9" s="42">
        <f>B9-D9</f>
        <v>681106969</v>
      </c>
    </row>
    <row r="10" spans="1:8">
      <c r="A10" s="41" t="s">
        <v>92</v>
      </c>
      <c r="B10" s="42">
        <v>1989627636</v>
      </c>
      <c r="C10" s="42"/>
      <c r="D10" s="42">
        <v>1933882950</v>
      </c>
      <c r="E10" s="42"/>
      <c r="F10" s="42">
        <f>B10-D10</f>
        <v>55744686</v>
      </c>
    </row>
    <row r="11" spans="1:8">
      <c r="A11" s="41" t="s">
        <v>93</v>
      </c>
      <c r="B11" s="42"/>
      <c r="C11" s="42"/>
      <c r="D11" s="42">
        <v>3295570</v>
      </c>
      <c r="E11" s="42"/>
      <c r="F11" s="42">
        <f>B11-D11</f>
        <v>-3295570</v>
      </c>
    </row>
    <row r="12" spans="1:8" s="11" customFormat="1">
      <c r="A12" s="43" t="s">
        <v>94</v>
      </c>
      <c r="B12" s="42"/>
      <c r="C12" s="42">
        <f>SUM(C17,C13,C21,C33)</f>
        <v>29757120440</v>
      </c>
      <c r="D12" s="42"/>
      <c r="E12" s="42">
        <f>SUM(E17,E13,E21,E33)</f>
        <v>28192881892</v>
      </c>
      <c r="F12" s="42">
        <f>C12-E12</f>
        <v>1564238548</v>
      </c>
    </row>
    <row r="13" spans="1:8">
      <c r="A13" s="41" t="s">
        <v>95</v>
      </c>
      <c r="B13" s="42"/>
      <c r="C13" s="42">
        <f>SUM(B14:B16)</f>
        <v>19524917040</v>
      </c>
      <c r="D13" s="42"/>
      <c r="E13" s="42">
        <f>SUM(D14:D16)</f>
        <v>18311871464</v>
      </c>
      <c r="F13" s="42">
        <f>C13-E13</f>
        <v>1213045576</v>
      </c>
    </row>
    <row r="14" spans="1:8">
      <c r="A14" s="41" t="s">
        <v>96</v>
      </c>
      <c r="B14" s="42">
        <v>17631629480</v>
      </c>
      <c r="C14" s="42"/>
      <c r="D14" s="42">
        <v>16759050294</v>
      </c>
      <c r="E14" s="42"/>
      <c r="F14" s="42">
        <f>B14-D14</f>
        <v>872579186</v>
      </c>
      <c r="G14" s="44"/>
      <c r="H14" s="31"/>
    </row>
    <row r="15" spans="1:8">
      <c r="A15" s="41" t="s">
        <v>97</v>
      </c>
      <c r="B15" s="42">
        <v>112000000</v>
      </c>
      <c r="C15" s="42"/>
      <c r="D15" s="42">
        <v>0</v>
      </c>
      <c r="E15" s="42"/>
      <c r="F15" s="42">
        <f>B15-D15</f>
        <v>112000000</v>
      </c>
      <c r="G15" s="31"/>
    </row>
    <row r="16" spans="1:8">
      <c r="A16" s="41" t="s">
        <v>98</v>
      </c>
      <c r="B16" s="42">
        <v>1781287560</v>
      </c>
      <c r="C16" s="42"/>
      <c r="D16" s="42">
        <v>1552821170</v>
      </c>
      <c r="E16" s="42"/>
      <c r="F16" s="42">
        <f>B16-D16</f>
        <v>228466390</v>
      </c>
      <c r="G16" s="31"/>
    </row>
    <row r="17" spans="1:8">
      <c r="A17" s="41" t="s">
        <v>99</v>
      </c>
      <c r="B17" s="42"/>
      <c r="C17" s="42">
        <f>SUM(B18:B20)</f>
        <v>4708066369</v>
      </c>
      <c r="D17" s="42"/>
      <c r="E17" s="42">
        <f>SUM(D18:D20)</f>
        <v>4410525291</v>
      </c>
      <c r="F17" s="42">
        <f>C17-E17</f>
        <v>297541078</v>
      </c>
    </row>
    <row r="18" spans="1:8">
      <c r="A18" s="41" t="s">
        <v>100</v>
      </c>
      <c r="B18" s="42">
        <v>1711046149</v>
      </c>
      <c r="C18" s="42"/>
      <c r="D18" s="42">
        <v>1673045626</v>
      </c>
      <c r="E18" s="42"/>
      <c r="F18" s="42">
        <f>B18-D18</f>
        <v>38000523</v>
      </c>
      <c r="G18" s="31"/>
      <c r="H18" s="31"/>
    </row>
    <row r="19" spans="1:8">
      <c r="A19" s="41" t="s">
        <v>101</v>
      </c>
      <c r="B19" s="42">
        <v>2321249482</v>
      </c>
      <c r="C19" s="42"/>
      <c r="D19" s="42">
        <v>2106295483</v>
      </c>
      <c r="E19" s="42"/>
      <c r="F19" s="42">
        <f>B19-D19</f>
        <v>214953999</v>
      </c>
      <c r="G19" s="31"/>
      <c r="H19" s="31"/>
    </row>
    <row r="20" spans="1:8">
      <c r="A20" s="41" t="s">
        <v>102</v>
      </c>
      <c r="B20" s="42">
        <v>675770738</v>
      </c>
      <c r="C20" s="42"/>
      <c r="D20" s="42">
        <v>631184182</v>
      </c>
      <c r="E20" s="42"/>
      <c r="F20" s="42">
        <f>B20-D20</f>
        <v>44586556</v>
      </c>
      <c r="G20" s="31"/>
      <c r="H20" s="31"/>
    </row>
    <row r="21" spans="1:8">
      <c r="A21" s="41" t="s">
        <v>103</v>
      </c>
      <c r="B21" s="42"/>
      <c r="C21" s="42">
        <f>SUM(B22:B48)</f>
        <v>5524137031</v>
      </c>
      <c r="D21" s="42"/>
      <c r="E21" s="42">
        <f>SUM(D22:D48)</f>
        <v>5470485137</v>
      </c>
      <c r="F21" s="42">
        <f>C21-E21</f>
        <v>53651894</v>
      </c>
      <c r="G21" s="31"/>
    </row>
    <row r="22" spans="1:8">
      <c r="A22" s="41" t="s">
        <v>104</v>
      </c>
      <c r="B22" s="42">
        <v>1549133666</v>
      </c>
      <c r="C22" s="42"/>
      <c r="D22" s="42">
        <v>1412936447</v>
      </c>
      <c r="E22" s="42"/>
      <c r="F22" s="42">
        <f t="shared" ref="F22:F47" si="0">B22-D22</f>
        <v>136197219</v>
      </c>
      <c r="G22" s="31"/>
    </row>
    <row r="23" spans="1:8">
      <c r="A23" s="41" t="s">
        <v>105</v>
      </c>
      <c r="B23" s="42">
        <v>10925300</v>
      </c>
      <c r="C23" s="42"/>
      <c r="D23" s="42">
        <v>6532800</v>
      </c>
      <c r="E23" s="42"/>
      <c r="F23" s="42">
        <f t="shared" si="0"/>
        <v>4392500</v>
      </c>
      <c r="G23" s="31"/>
    </row>
    <row r="24" spans="1:8">
      <c r="A24" s="41" t="s">
        <v>106</v>
      </c>
      <c r="B24" s="42">
        <v>50492970</v>
      </c>
      <c r="C24" s="42"/>
      <c r="D24" s="42">
        <v>52745500</v>
      </c>
      <c r="E24" s="42"/>
      <c r="F24" s="42">
        <f t="shared" si="0"/>
        <v>-2252530</v>
      </c>
      <c r="G24" s="31"/>
    </row>
    <row r="25" spans="1:8">
      <c r="A25" s="41" t="s">
        <v>107</v>
      </c>
      <c r="B25" s="42">
        <v>461150290</v>
      </c>
      <c r="C25" s="42"/>
      <c r="D25" s="42">
        <v>509742566</v>
      </c>
      <c r="E25" s="42"/>
      <c r="F25" s="42">
        <f t="shared" si="0"/>
        <v>-48592276</v>
      </c>
      <c r="G25" s="31"/>
    </row>
    <row r="26" spans="1:8">
      <c r="A26" s="41" t="s">
        <v>108</v>
      </c>
      <c r="B26" s="42">
        <v>205824760</v>
      </c>
      <c r="C26" s="42"/>
      <c r="D26" s="42">
        <v>196254430</v>
      </c>
      <c r="E26" s="42"/>
      <c r="F26" s="42">
        <f t="shared" si="0"/>
        <v>9570330</v>
      </c>
      <c r="G26" s="31"/>
    </row>
    <row r="27" spans="1:8">
      <c r="A27" s="41" t="s">
        <v>109</v>
      </c>
      <c r="B27" s="42">
        <v>3652220</v>
      </c>
      <c r="C27" s="42"/>
      <c r="D27" s="42">
        <v>3788997</v>
      </c>
      <c r="E27" s="42"/>
      <c r="F27" s="42">
        <f t="shared" si="0"/>
        <v>-136777</v>
      </c>
      <c r="G27" s="31"/>
    </row>
    <row r="28" spans="1:8">
      <c r="A28" s="41" t="s">
        <v>110</v>
      </c>
      <c r="B28" s="42">
        <v>228261666</v>
      </c>
      <c r="C28" s="42"/>
      <c r="D28" s="42">
        <v>214532990</v>
      </c>
      <c r="E28" s="42"/>
      <c r="F28" s="42">
        <f t="shared" si="0"/>
        <v>13728676</v>
      </c>
      <c r="G28" s="31"/>
    </row>
    <row r="29" spans="1:8">
      <c r="A29" s="41" t="s">
        <v>111</v>
      </c>
      <c r="B29" s="42">
        <v>461901026</v>
      </c>
      <c r="C29" s="42"/>
      <c r="D29" s="42">
        <v>395212792</v>
      </c>
      <c r="E29" s="42"/>
      <c r="F29" s="42">
        <f t="shared" si="0"/>
        <v>66688234</v>
      </c>
      <c r="G29" s="31"/>
      <c r="H29" s="31"/>
    </row>
    <row r="30" spans="1:8">
      <c r="A30" s="41" t="s">
        <v>112</v>
      </c>
      <c r="B30" s="42">
        <v>186631735</v>
      </c>
      <c r="C30" s="42"/>
      <c r="D30" s="42">
        <v>218649069</v>
      </c>
      <c r="E30" s="42"/>
      <c r="F30" s="42">
        <f t="shared" si="0"/>
        <v>-32017334</v>
      </c>
      <c r="G30" s="31"/>
    </row>
    <row r="31" spans="1:8">
      <c r="A31" s="41" t="s">
        <v>113</v>
      </c>
      <c r="B31" s="42">
        <v>147462026</v>
      </c>
      <c r="C31" s="42"/>
      <c r="D31" s="42">
        <v>244783305</v>
      </c>
      <c r="E31" s="42"/>
      <c r="F31" s="42">
        <f t="shared" si="0"/>
        <v>-97321279</v>
      </c>
      <c r="G31" s="31"/>
      <c r="H31" s="31"/>
    </row>
    <row r="32" spans="1:8">
      <c r="A32" s="41" t="s">
        <v>114</v>
      </c>
      <c r="B32" s="42">
        <v>15106635</v>
      </c>
      <c r="C32" s="42"/>
      <c r="D32" s="42">
        <v>17909654</v>
      </c>
      <c r="E32" s="42"/>
      <c r="F32" s="42">
        <f t="shared" si="0"/>
        <v>-2803019</v>
      </c>
      <c r="G32" s="31"/>
    </row>
    <row r="33" spans="1:8">
      <c r="A33" s="41" t="s">
        <v>115</v>
      </c>
      <c r="B33" s="42">
        <v>45159030</v>
      </c>
      <c r="C33" s="42"/>
      <c r="D33" s="42">
        <v>83267190</v>
      </c>
      <c r="E33" s="42"/>
      <c r="F33" s="42">
        <f t="shared" si="0"/>
        <v>-38108160</v>
      </c>
      <c r="G33" s="31"/>
    </row>
    <row r="34" spans="1:8">
      <c r="A34" s="41" t="s">
        <v>116</v>
      </c>
      <c r="B34" s="42">
        <v>49818850</v>
      </c>
      <c r="C34" s="42"/>
      <c r="D34" s="42">
        <v>53033090</v>
      </c>
      <c r="E34" s="42"/>
      <c r="F34" s="42">
        <f t="shared" si="0"/>
        <v>-3214240</v>
      </c>
      <c r="G34" s="31"/>
    </row>
    <row r="35" spans="1:8">
      <c r="A35" s="41" t="s">
        <v>117</v>
      </c>
      <c r="B35" s="42">
        <v>19081050</v>
      </c>
      <c r="C35" s="42"/>
      <c r="D35" s="42">
        <v>26949300</v>
      </c>
      <c r="E35" s="42"/>
      <c r="F35" s="42">
        <f t="shared" si="0"/>
        <v>-7868250</v>
      </c>
      <c r="G35" s="31"/>
    </row>
    <row r="36" spans="1:8">
      <c r="A36" s="41" t="s">
        <v>118</v>
      </c>
      <c r="B36" s="42">
        <v>800000</v>
      </c>
      <c r="C36" s="42"/>
      <c r="D36" s="42">
        <v>1350000</v>
      </c>
      <c r="E36" s="42"/>
      <c r="F36" s="42">
        <f t="shared" si="0"/>
        <v>-550000</v>
      </c>
      <c r="G36" s="31"/>
    </row>
    <row r="37" spans="1:8">
      <c r="A37" s="41" t="s">
        <v>119</v>
      </c>
      <c r="B37" s="42">
        <v>19014440</v>
      </c>
      <c r="C37" s="42"/>
      <c r="D37" s="42">
        <v>36709140</v>
      </c>
      <c r="E37" s="42"/>
      <c r="F37" s="42">
        <f t="shared" si="0"/>
        <v>-17694700</v>
      </c>
      <c r="G37" s="31"/>
    </row>
    <row r="38" spans="1:8">
      <c r="A38" s="41" t="s">
        <v>120</v>
      </c>
      <c r="B38" s="42">
        <v>83106200</v>
      </c>
      <c r="C38" s="42"/>
      <c r="D38" s="42">
        <v>79943743</v>
      </c>
      <c r="E38" s="42"/>
      <c r="F38" s="42">
        <f t="shared" si="0"/>
        <v>3162457</v>
      </c>
      <c r="G38" s="31"/>
      <c r="H38" s="31"/>
    </row>
    <row r="39" spans="1:8">
      <c r="A39" s="41" t="s">
        <v>121</v>
      </c>
      <c r="B39" s="42">
        <v>168083393</v>
      </c>
      <c r="C39" s="42"/>
      <c r="D39" s="42">
        <v>165464120</v>
      </c>
      <c r="E39" s="42"/>
      <c r="F39" s="42">
        <f t="shared" si="0"/>
        <v>2619273</v>
      </c>
      <c r="G39" s="31"/>
    </row>
    <row r="40" spans="1:8">
      <c r="A40" s="41" t="s">
        <v>122</v>
      </c>
      <c r="B40" s="42">
        <v>139436990</v>
      </c>
      <c r="C40" s="42"/>
      <c r="D40" s="42">
        <v>147801799</v>
      </c>
      <c r="E40" s="42"/>
      <c r="F40" s="42">
        <f t="shared" si="0"/>
        <v>-8364809</v>
      </c>
      <c r="G40" s="31"/>
    </row>
    <row r="41" spans="1:8">
      <c r="A41" s="41" t="s">
        <v>123</v>
      </c>
      <c r="B41" s="42">
        <v>414916719</v>
      </c>
      <c r="C41" s="42"/>
      <c r="D41" s="42">
        <v>347821561</v>
      </c>
      <c r="E41" s="42"/>
      <c r="F41" s="42">
        <f t="shared" si="0"/>
        <v>67095158</v>
      </c>
      <c r="G41" s="31"/>
    </row>
    <row r="42" spans="1:8">
      <c r="A42" s="41" t="s">
        <v>124</v>
      </c>
      <c r="B42" s="42">
        <v>18858200</v>
      </c>
      <c r="C42" s="42"/>
      <c r="D42" s="42">
        <v>24460600</v>
      </c>
      <c r="E42" s="42"/>
      <c r="F42" s="42">
        <f t="shared" si="0"/>
        <v>-5602400</v>
      </c>
      <c r="G42" s="31"/>
    </row>
    <row r="43" spans="1:8">
      <c r="A43" s="41" t="s">
        <v>125</v>
      </c>
      <c r="B43" s="42">
        <v>48896214</v>
      </c>
      <c r="C43" s="42"/>
      <c r="D43" s="42">
        <v>47879921</v>
      </c>
      <c r="E43" s="42"/>
      <c r="F43" s="42">
        <f t="shared" si="0"/>
        <v>1016293</v>
      </c>
      <c r="G43" s="31"/>
    </row>
    <row r="44" spans="1:8">
      <c r="A44" s="41" t="s">
        <v>126</v>
      </c>
      <c r="B44" s="42">
        <v>29527905</v>
      </c>
      <c r="C44" s="42"/>
      <c r="D44" s="42">
        <v>31381670</v>
      </c>
      <c r="E44" s="42"/>
      <c r="F44" s="42">
        <f t="shared" si="0"/>
        <v>-1853765</v>
      </c>
      <c r="G44" s="31"/>
    </row>
    <row r="45" spans="1:8">
      <c r="A45" s="41" t="s">
        <v>127</v>
      </c>
      <c r="B45" s="42">
        <v>1027019896</v>
      </c>
      <c r="C45" s="42"/>
      <c r="D45" s="42">
        <v>1005249293</v>
      </c>
      <c r="E45" s="42"/>
      <c r="F45" s="42">
        <f t="shared" si="0"/>
        <v>21770603</v>
      </c>
      <c r="G45" s="31"/>
    </row>
    <row r="46" spans="1:8">
      <c r="A46" s="41" t="s">
        <v>128</v>
      </c>
      <c r="B46" s="42">
        <v>100306340</v>
      </c>
      <c r="C46" s="42"/>
      <c r="D46" s="42">
        <v>58543470</v>
      </c>
      <c r="E46" s="42"/>
      <c r="F46" s="42">
        <f t="shared" si="0"/>
        <v>41762870</v>
      </c>
      <c r="G46" s="31"/>
    </row>
    <row r="47" spans="1:8">
      <c r="A47" s="41" t="s">
        <v>129</v>
      </c>
      <c r="B47" s="42">
        <v>8522550</v>
      </c>
      <c r="C47" s="42"/>
      <c r="D47" s="42">
        <v>19507790</v>
      </c>
      <c r="E47" s="42"/>
      <c r="F47" s="42">
        <f t="shared" si="0"/>
        <v>-10985240</v>
      </c>
      <c r="G47" s="31"/>
    </row>
    <row r="48" spans="1:8">
      <c r="A48" s="41" t="s">
        <v>130</v>
      </c>
      <c r="B48" s="42">
        <v>31046960</v>
      </c>
      <c r="C48" s="42"/>
      <c r="D48" s="42">
        <v>68033900</v>
      </c>
      <c r="E48" s="42"/>
      <c r="F48" s="42"/>
      <c r="G48" s="31"/>
    </row>
    <row r="49" spans="1:8" s="11" customFormat="1">
      <c r="A49" s="43" t="s">
        <v>131</v>
      </c>
      <c r="B49" s="42"/>
      <c r="C49" s="42">
        <f>C7-C12</f>
        <v>-3153605322</v>
      </c>
      <c r="D49" s="42"/>
      <c r="E49" s="42">
        <f>E7-E12</f>
        <v>-2656296809</v>
      </c>
      <c r="F49" s="42">
        <f>C49-E49</f>
        <v>-497308513</v>
      </c>
    </row>
    <row r="50" spans="1:8" s="11" customFormat="1">
      <c r="A50" s="43" t="s">
        <v>132</v>
      </c>
      <c r="B50" s="42"/>
      <c r="C50" s="42">
        <f>SUM(B51:B59)</f>
        <v>5751276105</v>
      </c>
      <c r="D50" s="42"/>
      <c r="E50" s="42">
        <f>SUM(D51:D59)</f>
        <v>6023779016</v>
      </c>
      <c r="F50" s="42">
        <f>C50-E50</f>
        <v>-272502911</v>
      </c>
    </row>
    <row r="51" spans="1:8">
      <c r="A51" s="41" t="s">
        <v>133</v>
      </c>
      <c r="B51" s="42">
        <v>9630916</v>
      </c>
      <c r="C51" s="42"/>
      <c r="D51" s="42">
        <v>83873540</v>
      </c>
      <c r="E51" s="42"/>
      <c r="F51" s="42">
        <f t="shared" ref="F51:F57" si="1">B51-D51</f>
        <v>-74242624</v>
      </c>
    </row>
    <row r="52" spans="1:8">
      <c r="A52" s="41" t="s">
        <v>134</v>
      </c>
      <c r="B52" s="42">
        <v>4168343830</v>
      </c>
      <c r="C52" s="42"/>
      <c r="D52" s="42">
        <v>4508560570</v>
      </c>
      <c r="E52" s="42"/>
      <c r="F52" s="42">
        <f t="shared" si="1"/>
        <v>-340216740</v>
      </c>
    </row>
    <row r="53" spans="1:8">
      <c r="A53" s="41" t="s">
        <v>135</v>
      </c>
      <c r="B53" s="42">
        <v>32051250</v>
      </c>
      <c r="C53" s="42"/>
      <c r="D53" s="42"/>
      <c r="E53" s="42"/>
      <c r="F53" s="42"/>
    </row>
    <row r="54" spans="1:8">
      <c r="A54" s="41" t="s">
        <v>136</v>
      </c>
      <c r="B54" s="42">
        <v>597850</v>
      </c>
      <c r="C54" s="42"/>
      <c r="D54" s="42">
        <v>299000</v>
      </c>
      <c r="E54" s="42"/>
      <c r="F54" s="42">
        <f t="shared" si="1"/>
        <v>298850</v>
      </c>
    </row>
    <row r="55" spans="1:8">
      <c r="A55" s="41" t="s">
        <v>137</v>
      </c>
      <c r="B55" s="42">
        <v>375103559</v>
      </c>
      <c r="C55" s="42"/>
      <c r="D55" s="42">
        <v>331951906</v>
      </c>
      <c r="E55" s="42"/>
      <c r="F55" s="42">
        <f t="shared" si="1"/>
        <v>43151653</v>
      </c>
    </row>
    <row r="56" spans="1:8">
      <c r="A56" s="41" t="s">
        <v>138</v>
      </c>
      <c r="B56" s="42">
        <v>659000000</v>
      </c>
      <c r="C56" s="42"/>
      <c r="D56" s="42">
        <v>551000000</v>
      </c>
      <c r="E56" s="42"/>
      <c r="F56" s="42">
        <f t="shared" si="1"/>
        <v>108000000</v>
      </c>
    </row>
    <row r="57" spans="1:8">
      <c r="A57" s="41" t="s">
        <v>139</v>
      </c>
      <c r="B57" s="42">
        <v>503725000</v>
      </c>
      <c r="C57" s="42"/>
      <c r="D57" s="42">
        <v>548094000</v>
      </c>
      <c r="E57" s="42"/>
      <c r="F57" s="42">
        <f t="shared" si="1"/>
        <v>-44369000</v>
      </c>
    </row>
    <row r="58" spans="1:8" s="11" customFormat="1">
      <c r="A58" s="41" t="s">
        <v>140</v>
      </c>
      <c r="B58" s="42">
        <v>2823700</v>
      </c>
      <c r="C58" s="42"/>
      <c r="D58" s="42"/>
      <c r="E58" s="42"/>
      <c r="F58" s="42">
        <f>B58-D58</f>
        <v>2823700</v>
      </c>
    </row>
    <row r="59" spans="1:8" s="11" customFormat="1">
      <c r="A59" s="41" t="s">
        <v>141</v>
      </c>
      <c r="B59" s="42"/>
      <c r="C59" s="42"/>
      <c r="D59" s="42"/>
      <c r="E59" s="42"/>
      <c r="F59" s="42">
        <f t="shared" ref="F59" si="2">B59-D59</f>
        <v>0</v>
      </c>
    </row>
    <row r="60" spans="1:8">
      <c r="A60" s="43" t="s">
        <v>142</v>
      </c>
      <c r="B60" s="42"/>
      <c r="C60" s="42">
        <f>SUM(B61:B67)</f>
        <v>3375678828</v>
      </c>
      <c r="D60" s="42"/>
      <c r="E60" s="42">
        <f>SUM(D61:D67)</f>
        <v>3764578881</v>
      </c>
      <c r="F60" s="42">
        <f>C60-E60</f>
        <v>-388900053</v>
      </c>
    </row>
    <row r="61" spans="1:8">
      <c r="A61" s="41" t="s">
        <v>143</v>
      </c>
      <c r="B61" s="42">
        <v>53097407</v>
      </c>
      <c r="C61" s="42"/>
      <c r="D61" s="42">
        <v>71291858</v>
      </c>
      <c r="E61" s="42"/>
      <c r="F61" s="42">
        <f t="shared" ref="F61:F67" si="3">B61-D61</f>
        <v>-18194451</v>
      </c>
      <c r="G61" s="31"/>
    </row>
    <row r="62" spans="1:8">
      <c r="A62" s="41" t="s">
        <v>144</v>
      </c>
      <c r="B62" s="42">
        <v>2634159628</v>
      </c>
      <c r="C62" s="42"/>
      <c r="D62" s="42">
        <v>2628462808</v>
      </c>
      <c r="E62" s="42"/>
      <c r="F62" s="42">
        <f t="shared" si="3"/>
        <v>5696820</v>
      </c>
      <c r="G62" s="31"/>
      <c r="H62" s="31"/>
    </row>
    <row r="63" spans="1:8">
      <c r="A63" s="41" t="s">
        <v>145</v>
      </c>
      <c r="B63" s="42">
        <v>32977956</v>
      </c>
      <c r="C63" s="42"/>
      <c r="D63" s="42"/>
      <c r="E63" s="42"/>
      <c r="F63" s="42"/>
      <c r="G63" s="31"/>
      <c r="H63" s="31"/>
    </row>
    <row r="64" spans="1:8">
      <c r="A64" s="41" t="s">
        <v>146</v>
      </c>
      <c r="B64" s="42">
        <v>151718837</v>
      </c>
      <c r="C64" s="42"/>
      <c r="D64" s="42">
        <v>264095736</v>
      </c>
      <c r="E64" s="42"/>
      <c r="F64" s="42">
        <f t="shared" si="3"/>
        <v>-112376899</v>
      </c>
      <c r="G64" s="31"/>
    </row>
    <row r="65" spans="1:7">
      <c r="A65" s="41" t="s">
        <v>147</v>
      </c>
      <c r="B65" s="42">
        <v>503725000</v>
      </c>
      <c r="C65" s="42"/>
      <c r="D65" s="42">
        <v>494281521</v>
      </c>
      <c r="E65" s="42"/>
      <c r="F65" s="42">
        <f t="shared" si="3"/>
        <v>9443479</v>
      </c>
      <c r="G65" s="31"/>
    </row>
    <row r="66" spans="1:7">
      <c r="A66" s="41" t="s">
        <v>148</v>
      </c>
      <c r="B66" s="42"/>
      <c r="C66" s="42"/>
      <c r="D66" s="42">
        <v>306446958</v>
      </c>
      <c r="E66" s="42"/>
      <c r="F66" s="42">
        <f t="shared" si="3"/>
        <v>-306446958</v>
      </c>
      <c r="G66" s="31"/>
    </row>
    <row r="67" spans="1:7" s="11" customFormat="1">
      <c r="A67" s="41" t="s">
        <v>149</v>
      </c>
      <c r="B67" s="42">
        <v>0</v>
      </c>
      <c r="C67" s="42"/>
      <c r="D67" s="42">
        <v>0</v>
      </c>
      <c r="E67" s="42"/>
      <c r="F67" s="42">
        <f t="shared" si="3"/>
        <v>0</v>
      </c>
    </row>
    <row r="68" spans="1:7" s="11" customFormat="1">
      <c r="A68" s="43" t="s">
        <v>150</v>
      </c>
      <c r="B68" s="42"/>
      <c r="C68" s="45">
        <f>C49+C50-C60</f>
        <v>-778008045</v>
      </c>
      <c r="D68" s="42"/>
      <c r="E68" s="42">
        <f>E50-E60+E49</f>
        <v>-397096674</v>
      </c>
      <c r="F68" s="42">
        <f>C68-E68</f>
        <v>-380911371</v>
      </c>
    </row>
    <row r="69" spans="1:7" s="11" customFormat="1">
      <c r="A69" s="43" t="s">
        <v>151</v>
      </c>
      <c r="B69" s="42"/>
      <c r="C69" s="42"/>
      <c r="D69" s="42"/>
      <c r="E69" s="42">
        <v>31054860</v>
      </c>
      <c r="F69" s="42">
        <f t="shared" ref="F69:F72" si="4">C69-E69</f>
        <v>-31054860</v>
      </c>
    </row>
    <row r="70" spans="1:7" s="11" customFormat="1" ht="25.5">
      <c r="A70" s="46" t="s">
        <v>152</v>
      </c>
      <c r="B70" s="42"/>
      <c r="C70" s="42">
        <f>C68-C69</f>
        <v>-778008045</v>
      </c>
      <c r="D70" s="42"/>
      <c r="E70" s="47">
        <f>E68-E69</f>
        <v>-428151534</v>
      </c>
      <c r="F70" s="42">
        <f t="shared" si="4"/>
        <v>-349856511</v>
      </c>
    </row>
    <row r="71" spans="1:7" s="11" customFormat="1" ht="25.5">
      <c r="A71" s="46" t="s">
        <v>153</v>
      </c>
      <c r="B71" s="42"/>
      <c r="C71" s="42"/>
      <c r="D71" s="42"/>
      <c r="E71" s="42"/>
      <c r="F71" s="42">
        <f t="shared" si="4"/>
        <v>0</v>
      </c>
    </row>
    <row r="72" spans="1:7" s="11" customFormat="1" ht="25.5">
      <c r="A72" s="46" t="s">
        <v>154</v>
      </c>
      <c r="B72" s="42"/>
      <c r="C72" s="42">
        <v>95097625</v>
      </c>
      <c r="D72" s="42"/>
      <c r="E72" s="42">
        <v>47868664</v>
      </c>
      <c r="F72" s="42">
        <f t="shared" si="4"/>
        <v>47228961</v>
      </c>
    </row>
    <row r="73" spans="1:7" ht="14.25">
      <c r="A73" s="43" t="s">
        <v>155</v>
      </c>
      <c r="B73" s="42"/>
      <c r="C73" s="47">
        <f>C68-C69-C71+C72</f>
        <v>-682910420</v>
      </c>
      <c r="D73" s="42"/>
      <c r="E73" s="47">
        <f>E68-E69-E71+E72</f>
        <v>-380282870</v>
      </c>
      <c r="F73" s="42">
        <f>C73-E73</f>
        <v>-302627550</v>
      </c>
    </row>
    <row r="74" spans="1:7">
      <c r="C74" s="31"/>
    </row>
  </sheetData>
  <mergeCells count="2">
    <mergeCell ref="A5:A6"/>
    <mergeCell ref="F5:F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D34" sqref="D34"/>
    </sheetView>
  </sheetViews>
  <sheetFormatPr defaultRowHeight="13.5"/>
  <cols>
    <col min="1" max="1" width="24.5" style="6" customWidth="1"/>
    <col min="2" max="2" width="15.25" style="6" customWidth="1"/>
    <col min="3" max="3" width="15.125" style="6" bestFit="1" customWidth="1"/>
    <col min="4" max="4" width="14.5" style="6" customWidth="1"/>
    <col min="5" max="5" width="14.375" style="6" customWidth="1"/>
    <col min="6" max="6" width="15.375" style="6" bestFit="1" customWidth="1"/>
    <col min="7" max="16384" width="9" style="6"/>
  </cols>
  <sheetData>
    <row r="1" spans="1:6" ht="22.5">
      <c r="A1" s="3" t="s">
        <v>156</v>
      </c>
      <c r="B1" s="48"/>
      <c r="C1" s="48"/>
      <c r="D1" s="48"/>
      <c r="E1" s="48"/>
    </row>
    <row r="2" spans="1:6">
      <c r="A2" s="4" t="str">
        <f>'[1]PL41-42'!A2</f>
        <v>제36(당)기  2018년1월 1일부터     2018년 12월 31일까지</v>
      </c>
      <c r="B2" s="5"/>
      <c r="C2" s="5"/>
      <c r="D2" s="5"/>
      <c r="E2" s="5"/>
      <c r="F2" s="5"/>
    </row>
    <row r="3" spans="1:6">
      <c r="A3" s="4" t="str">
        <f>'[1]PL41-42'!A3</f>
        <v>제35(전)기  2017년1월 1일부터     2017년 12월 31일까지</v>
      </c>
      <c r="B3" s="5"/>
      <c r="C3" s="5"/>
      <c r="D3" s="5"/>
      <c r="E3" s="5"/>
      <c r="F3" s="5"/>
    </row>
    <row r="4" spans="1:6">
      <c r="A4" s="6" t="str">
        <f>'[1]PL41-42'!A4</f>
        <v>충청남도 서산의료원</v>
      </c>
      <c r="E4" s="7"/>
      <c r="F4" s="7" t="s">
        <v>4</v>
      </c>
    </row>
    <row r="5" spans="1:6">
      <c r="A5" s="8" t="s">
        <v>5</v>
      </c>
      <c r="B5" s="9" t="str">
        <f>'[1]PL41-42'!B5</f>
        <v>제 36(당) 기</v>
      </c>
      <c r="C5" s="9"/>
      <c r="D5" s="9" t="str">
        <f>'[1]PL41-42'!D5</f>
        <v>제 35(전) 기</v>
      </c>
      <c r="E5" s="9"/>
      <c r="F5" s="10" t="s">
        <v>157</v>
      </c>
    </row>
    <row r="6" spans="1:6" ht="14.25" thickBot="1">
      <c r="A6" s="12"/>
      <c r="B6" s="13" t="s">
        <v>9</v>
      </c>
      <c r="C6" s="13"/>
      <c r="D6" s="13" t="s">
        <v>9</v>
      </c>
      <c r="E6" s="14"/>
      <c r="F6" s="15"/>
    </row>
    <row r="7" spans="1:6" ht="14.25" thickTop="1">
      <c r="A7" s="18" t="s">
        <v>158</v>
      </c>
      <c r="B7" s="49"/>
      <c r="C7" s="49">
        <f>SUM(B8:B9)</f>
        <v>487574000</v>
      </c>
      <c r="D7" s="49"/>
      <c r="E7" s="49">
        <f>SUM(D8:D9)</f>
        <v>487574000</v>
      </c>
      <c r="F7" s="49">
        <f>C7-E7</f>
        <v>0</v>
      </c>
    </row>
    <row r="8" spans="1:6">
      <c r="A8" s="50" t="s">
        <v>159</v>
      </c>
      <c r="B8" s="49">
        <f>'[1]BS39-40'!B76</f>
        <v>487574000</v>
      </c>
      <c r="C8" s="49"/>
      <c r="D8" s="49">
        <f>'[1]BS39-40'!D76</f>
        <v>487574000</v>
      </c>
      <c r="E8" s="49"/>
      <c r="F8" s="49">
        <f>B8-D8</f>
        <v>0</v>
      </c>
    </row>
    <row r="9" spans="1:6">
      <c r="A9" s="50" t="s">
        <v>160</v>
      </c>
      <c r="B9" s="49">
        <v>0</v>
      </c>
      <c r="C9" s="51"/>
      <c r="D9" s="49">
        <f>'[1]BS39-40'!D77</f>
        <v>0</v>
      </c>
      <c r="E9" s="49"/>
      <c r="F9" s="49">
        <f>B9-D9</f>
        <v>0</v>
      </c>
    </row>
    <row r="10" spans="1:6">
      <c r="A10" s="18" t="s">
        <v>161</v>
      </c>
      <c r="B10" s="52"/>
      <c r="C10" s="49">
        <f>B11+B12</f>
        <v>0</v>
      </c>
      <c r="D10" s="52"/>
      <c r="E10" s="49">
        <f>D11+D12</f>
        <v>0</v>
      </c>
      <c r="F10" s="49">
        <f>B10-D10</f>
        <v>0</v>
      </c>
    </row>
    <row r="11" spans="1:6">
      <c r="A11" s="50" t="s">
        <v>162</v>
      </c>
      <c r="B11" s="49"/>
      <c r="C11" s="49"/>
      <c r="D11" s="49"/>
      <c r="E11" s="49"/>
      <c r="F11" s="49"/>
    </row>
    <row r="12" spans="1:6">
      <c r="A12" s="50" t="s">
        <v>163</v>
      </c>
      <c r="B12" s="49"/>
      <c r="C12" s="49"/>
      <c r="D12" s="49"/>
      <c r="E12" s="49"/>
      <c r="F12" s="49"/>
    </row>
    <row r="13" spans="1:6">
      <c r="A13" s="53" t="s">
        <v>164</v>
      </c>
      <c r="B13" s="54"/>
      <c r="C13" s="54">
        <f>SUM(B15:B21)</f>
        <v>4402941754</v>
      </c>
      <c r="D13" s="54"/>
      <c r="E13" s="54">
        <f>SUM(D15:D21)</f>
        <v>5085852174</v>
      </c>
      <c r="F13" s="54">
        <f>C13-E13</f>
        <v>-682910420</v>
      </c>
    </row>
    <row r="14" spans="1:6">
      <c r="A14" s="50" t="s">
        <v>165</v>
      </c>
      <c r="B14" s="49"/>
      <c r="C14" s="49"/>
      <c r="D14" s="49"/>
      <c r="E14" s="49"/>
      <c r="F14" s="49">
        <f>B14-D14</f>
        <v>0</v>
      </c>
    </row>
    <row r="15" spans="1:6">
      <c r="A15" s="50" t="s">
        <v>166</v>
      </c>
      <c r="B15" s="49">
        <f>E28</f>
        <v>5085852174</v>
      </c>
      <c r="C15" s="49"/>
      <c r="D15" s="49">
        <v>5466135044</v>
      </c>
      <c r="E15" s="49"/>
      <c r="F15" s="49">
        <f>B15-D15</f>
        <v>-380282870</v>
      </c>
    </row>
    <row r="16" spans="1:6">
      <c r="A16" s="50" t="s">
        <v>167</v>
      </c>
      <c r="B16" s="49"/>
      <c r="C16" s="49"/>
      <c r="D16" s="49"/>
      <c r="E16" s="52"/>
      <c r="F16" s="49">
        <f>B16-D16</f>
        <v>0</v>
      </c>
    </row>
    <row r="17" spans="1:6">
      <c r="A17" s="50" t="s">
        <v>168</v>
      </c>
      <c r="B17" s="49">
        <v>0</v>
      </c>
      <c r="C17" s="49"/>
      <c r="D17" s="52"/>
      <c r="E17" s="49"/>
      <c r="F17" s="49"/>
    </row>
    <row r="18" spans="1:6">
      <c r="A18" s="50" t="s">
        <v>169</v>
      </c>
      <c r="B18" s="49"/>
      <c r="C18" s="49"/>
      <c r="D18" s="52">
        <v>0</v>
      </c>
      <c r="E18" s="49"/>
      <c r="F18" s="49"/>
    </row>
    <row r="19" spans="1:6">
      <c r="A19" s="50" t="s">
        <v>170</v>
      </c>
      <c r="B19" s="49"/>
      <c r="C19" s="49"/>
      <c r="D19" s="49"/>
      <c r="E19" s="49"/>
      <c r="F19" s="49"/>
    </row>
    <row r="20" spans="1:6">
      <c r="A20" s="50" t="s">
        <v>171</v>
      </c>
      <c r="B20" s="49">
        <f>'[1]PL41-42'!C73</f>
        <v>-682910420</v>
      </c>
      <c r="C20" s="49"/>
      <c r="D20" s="49">
        <f>'[1]PL41-42'!E73</f>
        <v>-380282870</v>
      </c>
      <c r="E20" s="49"/>
      <c r="F20" s="49">
        <f>B20-D20</f>
        <v>-302627550</v>
      </c>
    </row>
    <row r="21" spans="1:6">
      <c r="A21" s="50" t="s">
        <v>172</v>
      </c>
      <c r="B21" s="49"/>
      <c r="C21" s="49"/>
      <c r="D21" s="49"/>
      <c r="E21" s="49"/>
      <c r="F21" s="49">
        <f>B21-D21</f>
        <v>0</v>
      </c>
    </row>
    <row r="22" spans="1:6">
      <c r="A22" s="18" t="s">
        <v>173</v>
      </c>
      <c r="B22" s="49"/>
      <c r="C22" s="49">
        <f>B24</f>
        <v>0</v>
      </c>
      <c r="D22" s="49"/>
      <c r="E22" s="49">
        <f>D24</f>
        <v>0</v>
      </c>
      <c r="F22" s="49">
        <f>C22-E22</f>
        <v>0</v>
      </c>
    </row>
    <row r="23" spans="1:6">
      <c r="A23" s="50" t="s">
        <v>174</v>
      </c>
      <c r="B23" s="49"/>
      <c r="C23" s="49"/>
      <c r="D23" s="49"/>
      <c r="E23" s="49"/>
      <c r="F23" s="49"/>
    </row>
    <row r="24" spans="1:6">
      <c r="A24" s="50" t="s">
        <v>175</v>
      </c>
      <c r="B24" s="49"/>
      <c r="C24" s="49"/>
      <c r="D24" s="49"/>
      <c r="E24" s="49"/>
      <c r="F24" s="49">
        <f>B24-D24</f>
        <v>0</v>
      </c>
    </row>
    <row r="25" spans="1:6">
      <c r="A25" s="18" t="s">
        <v>176</v>
      </c>
      <c r="B25" s="49"/>
      <c r="C25" s="49"/>
      <c r="D25" s="52"/>
      <c r="E25" s="49"/>
      <c r="F25" s="49"/>
    </row>
    <row r="26" spans="1:6">
      <c r="A26" s="50" t="s">
        <v>177</v>
      </c>
      <c r="B26" s="49"/>
      <c r="C26" s="49"/>
      <c r="D26" s="52"/>
      <c r="E26" s="49"/>
      <c r="F26" s="49"/>
    </row>
    <row r="27" spans="1:6">
      <c r="A27" s="50" t="s">
        <v>178</v>
      </c>
      <c r="B27" s="49"/>
      <c r="C27" s="49"/>
      <c r="D27" s="49"/>
      <c r="E27" s="49"/>
      <c r="F27" s="49"/>
    </row>
    <row r="28" spans="1:6">
      <c r="A28" s="18" t="s">
        <v>179</v>
      </c>
      <c r="B28" s="49"/>
      <c r="C28" s="49">
        <f>C13+C22</f>
        <v>4402941754</v>
      </c>
      <c r="D28" s="49"/>
      <c r="E28" s="49">
        <f>E13+E22</f>
        <v>5085852174</v>
      </c>
      <c r="F28" s="49">
        <f>C28-E28</f>
        <v>-682910420</v>
      </c>
    </row>
    <row r="29" spans="1:6">
      <c r="A29" s="55" t="s">
        <v>180</v>
      </c>
      <c r="B29" s="56"/>
      <c r="C29" s="56"/>
      <c r="D29" s="56"/>
      <c r="E29" s="56"/>
      <c r="F29" s="56">
        <f>B29-D29</f>
        <v>0</v>
      </c>
    </row>
  </sheetData>
  <mergeCells count="2">
    <mergeCell ref="A5:A6"/>
    <mergeCell ref="F5:F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/>
  </sheetViews>
  <sheetFormatPr defaultRowHeight="13.5"/>
  <cols>
    <col min="1" max="1" width="30" style="58" customWidth="1"/>
    <col min="2" max="2" width="16.375" style="74" bestFit="1" customWidth="1"/>
    <col min="3" max="3" width="15.5" style="75" customWidth="1"/>
    <col min="4" max="4" width="16.375" style="74" bestFit="1" customWidth="1"/>
    <col min="5" max="5" width="15.75" style="75" customWidth="1"/>
    <col min="6" max="6" width="9" style="75"/>
    <col min="7" max="16384" width="9" style="6"/>
  </cols>
  <sheetData>
    <row r="1" spans="1:6" ht="30" customHeight="1">
      <c r="A1" s="32" t="s">
        <v>181</v>
      </c>
      <c r="B1" s="57"/>
      <c r="C1" s="32"/>
      <c r="D1" s="57"/>
      <c r="E1" s="32"/>
      <c r="F1" s="6"/>
    </row>
    <row r="2" spans="1:6" ht="20.100000000000001" customHeight="1">
      <c r="A2" s="4" t="str">
        <f>[1]기본금43!A2</f>
        <v>제36(당)기  2018년1월 1일부터     2018년 12월 31일까지</v>
      </c>
      <c r="B2" s="5"/>
      <c r="C2" s="5"/>
      <c r="D2" s="5"/>
      <c r="E2" s="5"/>
      <c r="F2" s="6"/>
    </row>
    <row r="3" spans="1:6" ht="20.100000000000001" customHeight="1">
      <c r="A3" s="4" t="str">
        <f>[1]기본금43!A3</f>
        <v>제35(전)기  2017년1월 1일부터     2017년 12월 31일까지</v>
      </c>
      <c r="B3" s="5"/>
      <c r="C3" s="5"/>
      <c r="D3" s="5"/>
      <c r="E3" s="5"/>
      <c r="F3" s="6"/>
    </row>
    <row r="4" spans="1:6" ht="20.100000000000001" customHeight="1">
      <c r="A4" s="58" t="str">
        <f>[1]기본금43!A4</f>
        <v>충청남도 서산의료원</v>
      </c>
      <c r="B4" s="57"/>
      <c r="C4" s="58"/>
      <c r="D4" s="57"/>
      <c r="E4" s="59" t="s">
        <v>4</v>
      </c>
      <c r="F4" s="6"/>
    </row>
    <row r="5" spans="1:6" ht="16.5" customHeight="1">
      <c r="A5" s="8" t="s">
        <v>5</v>
      </c>
      <c r="B5" s="60" t="str">
        <f>[1]기본금43!B5</f>
        <v>제 36(당) 기</v>
      </c>
      <c r="C5" s="61"/>
      <c r="D5" s="60" t="str">
        <f>[1]기본금43!D5</f>
        <v>제 35(전) 기</v>
      </c>
      <c r="E5" s="61"/>
      <c r="F5" s="6"/>
    </row>
    <row r="6" spans="1:6" ht="16.5" customHeight="1">
      <c r="A6" s="8"/>
      <c r="B6" s="62" t="s">
        <v>9</v>
      </c>
      <c r="C6" s="63"/>
      <c r="D6" s="62" t="s">
        <v>9</v>
      </c>
      <c r="E6" s="63"/>
      <c r="F6" s="6"/>
    </row>
    <row r="7" spans="1:6" ht="19.5" customHeight="1">
      <c r="A7" s="22" t="s">
        <v>182</v>
      </c>
      <c r="B7" s="64"/>
      <c r="C7" s="65">
        <f>SUM(B8,B9,B13,B16)</f>
        <v>-167927112</v>
      </c>
      <c r="D7" s="64"/>
      <c r="E7" s="66">
        <f>SUM(D8,D9,D13,D16)</f>
        <v>4938370655</v>
      </c>
      <c r="F7" s="6"/>
    </row>
    <row r="8" spans="1:6" ht="19.5" customHeight="1">
      <c r="A8" s="50" t="s">
        <v>183</v>
      </c>
      <c r="B8" s="64">
        <f>'[1]PL41-42'!C73</f>
        <v>-682910420</v>
      </c>
      <c r="C8" s="66"/>
      <c r="D8" s="64">
        <f>'[1]PL41-42'!E73</f>
        <v>-380282870</v>
      </c>
      <c r="E8" s="66"/>
      <c r="F8" s="6"/>
    </row>
    <row r="9" spans="1:6" ht="19.5" customHeight="1">
      <c r="A9" s="20" t="s">
        <v>184</v>
      </c>
      <c r="B9" s="64">
        <f>SUM(B10:B12)</f>
        <v>463397871</v>
      </c>
      <c r="C9" s="66"/>
      <c r="D9" s="64">
        <f>SUM(D10:D12)</f>
        <v>704028431</v>
      </c>
      <c r="E9" s="66"/>
      <c r="F9" s="6"/>
    </row>
    <row r="10" spans="1:6" ht="19.5" customHeight="1">
      <c r="A10" s="50" t="s">
        <v>185</v>
      </c>
      <c r="B10" s="64">
        <v>463397871</v>
      </c>
      <c r="C10" s="66"/>
      <c r="D10" s="64">
        <v>397581473</v>
      </c>
      <c r="E10" s="66"/>
      <c r="F10" s="6"/>
    </row>
    <row r="11" spans="1:6" ht="19.5" customHeight="1">
      <c r="A11" s="50" t="s">
        <v>186</v>
      </c>
      <c r="B11" s="64">
        <f>'[1]PL41-42'!B66</f>
        <v>0</v>
      </c>
      <c r="C11" s="66"/>
      <c r="D11" s="64">
        <v>306446958</v>
      </c>
      <c r="E11" s="66"/>
      <c r="F11" s="6"/>
    </row>
    <row r="12" spans="1:6" ht="19.5" customHeight="1">
      <c r="A12" s="50" t="s">
        <v>187</v>
      </c>
      <c r="B12" s="64"/>
      <c r="C12" s="66"/>
      <c r="D12" s="64"/>
      <c r="E12" s="66"/>
      <c r="F12" s="6"/>
    </row>
    <row r="13" spans="1:6" ht="19.5" customHeight="1">
      <c r="A13" s="20" t="s">
        <v>188</v>
      </c>
      <c r="B13" s="64">
        <f>-SUM(B14:B15)</f>
        <v>-95695475</v>
      </c>
      <c r="C13" s="66"/>
      <c r="D13" s="64">
        <f>-SUM(D14:D15)</f>
        <v>-48167664</v>
      </c>
      <c r="E13" s="66"/>
      <c r="F13" s="6"/>
    </row>
    <row r="14" spans="1:6" ht="19.5" customHeight="1">
      <c r="A14" s="50" t="s">
        <v>189</v>
      </c>
      <c r="B14" s="64">
        <f>'[1]PL41-42'!B54</f>
        <v>597850</v>
      </c>
      <c r="C14" s="66"/>
      <c r="D14" s="64">
        <f>'[1]PL41-42'!D54</f>
        <v>299000</v>
      </c>
      <c r="E14" s="66"/>
      <c r="F14" s="6"/>
    </row>
    <row r="15" spans="1:6" ht="19.5" customHeight="1">
      <c r="A15" s="50" t="s">
        <v>190</v>
      </c>
      <c r="B15" s="64">
        <v>95097625</v>
      </c>
      <c r="C15" s="66"/>
      <c r="D15" s="64">
        <v>47868664</v>
      </c>
      <c r="E15" s="66"/>
      <c r="F15" s="6"/>
    </row>
    <row r="16" spans="1:6" ht="19.5" customHeight="1">
      <c r="A16" s="20" t="s">
        <v>191</v>
      </c>
      <c r="B16" s="64">
        <f>SUM(B17:B29)</f>
        <v>147280912</v>
      </c>
      <c r="C16" s="66"/>
      <c r="D16" s="64">
        <f>SUM(D17:D29)</f>
        <v>4662792758</v>
      </c>
      <c r="E16" s="66"/>
      <c r="F16" s="6"/>
    </row>
    <row r="17" spans="1:6" ht="19.5" customHeight="1">
      <c r="A17" s="50" t="s">
        <v>192</v>
      </c>
      <c r="B17" s="64">
        <v>-312402904</v>
      </c>
      <c r="C17" s="66"/>
      <c r="D17" s="64">
        <v>178268211</v>
      </c>
      <c r="E17" s="66"/>
      <c r="F17" s="6"/>
    </row>
    <row r="18" spans="1:6" ht="19.5" customHeight="1">
      <c r="A18" s="50" t="s">
        <v>193</v>
      </c>
      <c r="B18" s="64">
        <v>-201531470</v>
      </c>
      <c r="C18" s="66"/>
      <c r="D18" s="64">
        <v>-339936024</v>
      </c>
      <c r="E18" s="66"/>
      <c r="F18" s="6"/>
    </row>
    <row r="19" spans="1:6" ht="19.5" customHeight="1">
      <c r="A19" s="50" t="s">
        <v>194</v>
      </c>
      <c r="B19" s="64">
        <v>-12489420</v>
      </c>
      <c r="C19" s="64"/>
      <c r="D19" s="64">
        <v>0</v>
      </c>
      <c r="E19" s="66"/>
      <c r="F19" s="6"/>
    </row>
    <row r="20" spans="1:6" ht="19.5" customHeight="1">
      <c r="A20" s="50" t="s">
        <v>195</v>
      </c>
      <c r="B20" s="64">
        <v>0</v>
      </c>
      <c r="C20" s="66"/>
      <c r="D20" s="64">
        <v>0</v>
      </c>
      <c r="E20" s="66"/>
      <c r="F20" s="6"/>
    </row>
    <row r="21" spans="1:6" ht="19.5" customHeight="1">
      <c r="A21" s="50" t="s">
        <v>196</v>
      </c>
      <c r="B21" s="64">
        <v>124723</v>
      </c>
      <c r="C21" s="66"/>
      <c r="D21" s="64">
        <v>188921</v>
      </c>
      <c r="E21" s="66"/>
      <c r="F21" s="6"/>
    </row>
    <row r="22" spans="1:6" ht="19.5" customHeight="1">
      <c r="A22" s="50" t="s">
        <v>197</v>
      </c>
      <c r="B22" s="64">
        <v>70803967</v>
      </c>
      <c r="C22" s="66"/>
      <c r="D22" s="64">
        <v>-89452389</v>
      </c>
      <c r="E22" s="66"/>
      <c r="F22" s="6"/>
    </row>
    <row r="23" spans="1:6" ht="19.5" customHeight="1">
      <c r="A23" s="50" t="s">
        <v>198</v>
      </c>
      <c r="B23" s="64">
        <v>99252954</v>
      </c>
      <c r="C23" s="66"/>
      <c r="D23" s="64">
        <v>-260306660</v>
      </c>
      <c r="E23" s="66"/>
      <c r="F23" s="6"/>
    </row>
    <row r="24" spans="1:6" ht="19.5" customHeight="1">
      <c r="A24" s="50" t="s">
        <v>199</v>
      </c>
      <c r="B24" s="64">
        <v>52324500</v>
      </c>
      <c r="C24" s="66"/>
      <c r="D24" s="64">
        <v>-3275810</v>
      </c>
      <c r="E24" s="66"/>
      <c r="F24" s="6"/>
    </row>
    <row r="25" spans="1:6" ht="19.5" customHeight="1">
      <c r="A25" s="50" t="s">
        <v>200</v>
      </c>
      <c r="B25" s="64">
        <v>-18534410</v>
      </c>
      <c r="C25" s="66"/>
      <c r="D25" s="64">
        <v>-8550372</v>
      </c>
      <c r="E25" s="66"/>
      <c r="F25" s="6"/>
    </row>
    <row r="26" spans="1:6" ht="19.5" customHeight="1">
      <c r="A26" s="50" t="s">
        <v>201</v>
      </c>
      <c r="B26" s="64">
        <v>16171914</v>
      </c>
      <c r="C26" s="66"/>
      <c r="D26" s="64">
        <v>30723057</v>
      </c>
      <c r="E26" s="66"/>
      <c r="F26" s="6"/>
    </row>
    <row r="27" spans="1:6" ht="19.5" customHeight="1">
      <c r="A27" s="50" t="s">
        <v>202</v>
      </c>
      <c r="B27" s="64" t="s">
        <v>203</v>
      </c>
      <c r="C27" s="66"/>
      <c r="D27" s="64" t="s">
        <v>203</v>
      </c>
      <c r="E27" s="66"/>
      <c r="F27" s="6"/>
    </row>
    <row r="28" spans="1:6" ht="19.5" customHeight="1">
      <c r="A28" s="50" t="s">
        <v>204</v>
      </c>
      <c r="B28" s="64">
        <v>-229623362</v>
      </c>
      <c r="C28" s="66"/>
      <c r="D28" s="64">
        <v>157688317</v>
      </c>
      <c r="E28" s="66"/>
      <c r="F28" s="6"/>
    </row>
    <row r="29" spans="1:6" ht="19.5" customHeight="1">
      <c r="A29" s="20" t="s">
        <v>205</v>
      </c>
      <c r="B29" s="64">
        <v>683184420</v>
      </c>
      <c r="C29" s="66"/>
      <c r="D29" s="64">
        <v>4997445507</v>
      </c>
      <c r="E29" s="66"/>
      <c r="F29" s="6"/>
    </row>
    <row r="30" spans="1:6" ht="19.5" customHeight="1">
      <c r="A30" s="53" t="s">
        <v>206</v>
      </c>
      <c r="B30" s="67"/>
      <c r="C30" s="68">
        <f>SUM(B31,B41)</f>
        <v>-6479153000</v>
      </c>
      <c r="D30" s="67"/>
      <c r="E30" s="68">
        <f>SUM(D31,D41)</f>
        <v>-4384477370</v>
      </c>
      <c r="F30" s="6"/>
    </row>
    <row r="31" spans="1:6" ht="19.5" customHeight="1">
      <c r="A31" s="20" t="s">
        <v>207</v>
      </c>
      <c r="B31" s="64">
        <f>SUM(B32:B40)</f>
        <v>647850</v>
      </c>
      <c r="C31" s="66"/>
      <c r="D31" s="64">
        <f>SUM(D32:D40)</f>
        <v>300000</v>
      </c>
      <c r="E31" s="66"/>
      <c r="F31" s="6"/>
    </row>
    <row r="32" spans="1:6" ht="19.5" customHeight="1">
      <c r="A32" s="50" t="s">
        <v>208</v>
      </c>
      <c r="B32" s="64"/>
      <c r="C32" s="66"/>
      <c r="D32" s="64"/>
      <c r="E32" s="66"/>
      <c r="F32" s="6"/>
    </row>
    <row r="33" spans="1:6" ht="19.5" customHeight="1">
      <c r="A33" s="50" t="s">
        <v>209</v>
      </c>
      <c r="B33" s="64">
        <v>0</v>
      </c>
      <c r="C33" s="66"/>
      <c r="D33" s="64">
        <v>0</v>
      </c>
      <c r="E33" s="66"/>
      <c r="F33" s="6"/>
    </row>
    <row r="34" spans="1:6" ht="19.5" customHeight="1">
      <c r="A34" s="50" t="s">
        <v>210</v>
      </c>
      <c r="B34" s="64">
        <v>0</v>
      </c>
      <c r="C34" s="66"/>
      <c r="D34" s="64">
        <v>0</v>
      </c>
      <c r="E34" s="66"/>
      <c r="F34" s="6"/>
    </row>
    <row r="35" spans="1:6" ht="19.5" customHeight="1">
      <c r="A35" s="55" t="s">
        <v>211</v>
      </c>
      <c r="B35" s="69">
        <v>0</v>
      </c>
      <c r="C35" s="70"/>
      <c r="D35" s="69">
        <v>0</v>
      </c>
      <c r="E35" s="70"/>
      <c r="F35" s="6"/>
    </row>
    <row r="36" spans="1:6" ht="22.5" customHeight="1">
      <c r="A36" s="50" t="s">
        <v>212</v>
      </c>
      <c r="B36" s="64">
        <v>0</v>
      </c>
      <c r="C36" s="66"/>
      <c r="D36" s="64">
        <v>0</v>
      </c>
      <c r="E36" s="66"/>
      <c r="F36" s="6"/>
    </row>
    <row r="37" spans="1:6" ht="22.5" customHeight="1">
      <c r="A37" s="50" t="s">
        <v>213</v>
      </c>
      <c r="B37" s="64">
        <v>0</v>
      </c>
      <c r="C37" s="66"/>
      <c r="D37" s="64"/>
      <c r="E37" s="66"/>
      <c r="F37" s="6"/>
    </row>
    <row r="38" spans="1:6" ht="22.5" customHeight="1">
      <c r="A38" s="50" t="s">
        <v>214</v>
      </c>
      <c r="B38" s="64"/>
      <c r="C38" s="66"/>
      <c r="D38" s="64"/>
      <c r="E38" s="66"/>
      <c r="F38" s="6"/>
    </row>
    <row r="39" spans="1:6" ht="22.5" customHeight="1">
      <c r="A39" s="50" t="s">
        <v>215</v>
      </c>
      <c r="B39" s="64">
        <v>647850</v>
      </c>
      <c r="C39" s="66"/>
      <c r="D39" s="64">
        <v>300000</v>
      </c>
      <c r="E39" s="66"/>
      <c r="F39" s="6"/>
    </row>
    <row r="40" spans="1:6" ht="22.5" customHeight="1">
      <c r="A40" s="50" t="s">
        <v>216</v>
      </c>
      <c r="B40" s="64">
        <v>0</v>
      </c>
      <c r="C40" s="66"/>
      <c r="D40" s="64"/>
      <c r="E40" s="66"/>
      <c r="F40" s="6"/>
    </row>
    <row r="41" spans="1:6" ht="22.5" customHeight="1">
      <c r="A41" s="20" t="s">
        <v>217</v>
      </c>
      <c r="B41" s="64">
        <f>-SUM(B42:B52)</f>
        <v>-6479800850</v>
      </c>
      <c r="C41" s="66"/>
      <c r="D41" s="64">
        <f>-SUM(D42:D52)</f>
        <v>-4384777370</v>
      </c>
      <c r="E41" s="66"/>
      <c r="F41" s="6"/>
    </row>
    <row r="42" spans="1:6" ht="22.5" customHeight="1">
      <c r="A42" s="50" t="s">
        <v>218</v>
      </c>
      <c r="B42" s="64">
        <v>0</v>
      </c>
      <c r="C42" s="66"/>
      <c r="D42" s="64">
        <v>0</v>
      </c>
      <c r="E42" s="66"/>
      <c r="F42" s="6"/>
    </row>
    <row r="43" spans="1:6" ht="22.5" customHeight="1">
      <c r="A43" s="50" t="s">
        <v>219</v>
      </c>
      <c r="B43" s="64">
        <v>60000000</v>
      </c>
      <c r="C43" s="66"/>
      <c r="D43" s="64">
        <v>95000000</v>
      </c>
      <c r="E43" s="66"/>
      <c r="F43" s="6"/>
    </row>
    <row r="44" spans="1:6" ht="22.5" customHeight="1">
      <c r="A44" s="50" t="s">
        <v>220</v>
      </c>
      <c r="B44" s="64"/>
      <c r="C44" s="66"/>
      <c r="D44" s="64"/>
      <c r="E44" s="66"/>
      <c r="F44" s="6"/>
    </row>
    <row r="45" spans="1:6" ht="22.5" customHeight="1">
      <c r="A45" s="50" t="s">
        <v>221</v>
      </c>
      <c r="B45" s="64"/>
      <c r="C45" s="66"/>
      <c r="D45" s="64"/>
      <c r="E45" s="66"/>
      <c r="F45" s="6"/>
    </row>
    <row r="46" spans="1:6" ht="22.5" customHeight="1">
      <c r="A46" s="50" t="s">
        <v>222</v>
      </c>
      <c r="B46" s="64">
        <v>105096390</v>
      </c>
      <c r="C46" s="66"/>
      <c r="D46" s="64">
        <v>221768000</v>
      </c>
      <c r="E46" s="66"/>
      <c r="F46" s="6"/>
    </row>
    <row r="47" spans="1:6" ht="22.5" customHeight="1">
      <c r="A47" s="50" t="s">
        <v>223</v>
      </c>
      <c r="B47" s="64">
        <v>0</v>
      </c>
      <c r="C47" s="66"/>
      <c r="D47" s="64">
        <v>0</v>
      </c>
      <c r="E47" s="66"/>
      <c r="F47" s="6"/>
    </row>
    <row r="48" spans="1:6" ht="22.5" customHeight="1">
      <c r="A48" s="50" t="s">
        <v>224</v>
      </c>
      <c r="B48" s="64">
        <v>0</v>
      </c>
      <c r="C48" s="66"/>
      <c r="D48" s="64">
        <v>0</v>
      </c>
      <c r="E48" s="66"/>
      <c r="F48" s="6"/>
    </row>
    <row r="49" spans="1:6" ht="22.5" customHeight="1">
      <c r="A49" s="50" t="s">
        <v>225</v>
      </c>
      <c r="B49" s="64">
        <v>161988020</v>
      </c>
      <c r="C49" s="66"/>
      <c r="D49" s="64">
        <v>229490000</v>
      </c>
      <c r="E49" s="66"/>
      <c r="F49" s="6"/>
    </row>
    <row r="50" spans="1:6" ht="22.5" customHeight="1">
      <c r="A50" s="50" t="s">
        <v>226</v>
      </c>
      <c r="B50" s="64">
        <v>28298570</v>
      </c>
      <c r="C50" s="66"/>
      <c r="D50" s="64">
        <v>0</v>
      </c>
      <c r="E50" s="66"/>
      <c r="F50" s="6"/>
    </row>
    <row r="51" spans="1:6" ht="22.5" customHeight="1">
      <c r="A51" s="50" t="s">
        <v>227</v>
      </c>
      <c r="B51" s="64">
        <v>392417870</v>
      </c>
      <c r="C51" s="66"/>
      <c r="D51" s="64">
        <v>218519370</v>
      </c>
      <c r="E51" s="66"/>
      <c r="F51" s="6"/>
    </row>
    <row r="52" spans="1:6" ht="22.5" customHeight="1">
      <c r="A52" s="50" t="s">
        <v>228</v>
      </c>
      <c r="B52" s="64">
        <v>5732000000</v>
      </c>
      <c r="C52" s="66"/>
      <c r="D52" s="64">
        <v>3620000000</v>
      </c>
      <c r="E52" s="66"/>
      <c r="F52" s="6"/>
    </row>
    <row r="53" spans="1:6" ht="22.5" customHeight="1">
      <c r="A53" s="53" t="s">
        <v>229</v>
      </c>
      <c r="B53" s="67"/>
      <c r="C53" s="68">
        <f>SUM(B54,B57)</f>
        <v>4398649546</v>
      </c>
      <c r="D53" s="67"/>
      <c r="E53" s="68">
        <f>SUM(D54,D57)</f>
        <v>3317614930</v>
      </c>
      <c r="F53" s="6"/>
    </row>
    <row r="54" spans="1:6" ht="22.5" customHeight="1">
      <c r="A54" s="20" t="s">
        <v>230</v>
      </c>
      <c r="B54" s="64">
        <f>SUM(B55:B56)</f>
        <v>5126427316</v>
      </c>
      <c r="C54" s="66"/>
      <c r="D54" s="64">
        <f>SUM(D55:D56)</f>
        <v>4045392700</v>
      </c>
      <c r="E54" s="66"/>
      <c r="F54" s="6"/>
    </row>
    <row r="55" spans="1:6" ht="22.5" customHeight="1">
      <c r="A55" s="50" t="s">
        <v>231</v>
      </c>
      <c r="B55" s="64">
        <v>5126427316</v>
      </c>
      <c r="C55" s="66"/>
      <c r="D55" s="64">
        <v>4045392700</v>
      </c>
      <c r="E55" s="66"/>
      <c r="F55" s="6"/>
    </row>
    <row r="56" spans="1:6" ht="22.5" customHeight="1">
      <c r="A56" s="50" t="s">
        <v>232</v>
      </c>
      <c r="B56" s="64">
        <v>0</v>
      </c>
      <c r="C56" s="66"/>
      <c r="D56" s="64">
        <v>0</v>
      </c>
      <c r="E56" s="66"/>
      <c r="F56" s="6"/>
    </row>
    <row r="57" spans="1:6" ht="22.5" customHeight="1">
      <c r="A57" s="20" t="s">
        <v>233</v>
      </c>
      <c r="B57" s="64">
        <f>-SUM(B58:B59)</f>
        <v>-727777770</v>
      </c>
      <c r="C57" s="66"/>
      <c r="D57" s="64">
        <f>-SUM(D58:D59)</f>
        <v>-727777770</v>
      </c>
      <c r="E57" s="66"/>
      <c r="F57" s="6"/>
    </row>
    <row r="58" spans="1:6" ht="22.5" customHeight="1">
      <c r="A58" s="20" t="s">
        <v>234</v>
      </c>
      <c r="B58" s="64">
        <v>727777770</v>
      </c>
      <c r="C58" s="66"/>
      <c r="D58" s="64">
        <v>727777770</v>
      </c>
      <c r="E58" s="66"/>
      <c r="F58" s="6"/>
    </row>
    <row r="59" spans="1:6" ht="22.5" customHeight="1">
      <c r="A59" s="50" t="s">
        <v>235</v>
      </c>
      <c r="B59" s="64"/>
      <c r="C59" s="66"/>
      <c r="D59" s="64"/>
      <c r="E59" s="66"/>
      <c r="F59" s="6"/>
    </row>
    <row r="60" spans="1:6" ht="22.5" customHeight="1">
      <c r="A60" s="43" t="s">
        <v>236</v>
      </c>
      <c r="B60" s="71"/>
      <c r="C60" s="72">
        <f>SUM(C53,C30,C7)</f>
        <v>-2248430566</v>
      </c>
      <c r="D60" s="71"/>
      <c r="E60" s="72">
        <f>SUM(E53,E30,E7)</f>
        <v>3871508215</v>
      </c>
      <c r="F60" s="6"/>
    </row>
    <row r="61" spans="1:6" ht="22.5" customHeight="1">
      <c r="A61" s="43" t="s">
        <v>237</v>
      </c>
      <c r="B61" s="71"/>
      <c r="C61" s="73">
        <f>E62</f>
        <v>6485512306</v>
      </c>
      <c r="D61" s="71"/>
      <c r="E61" s="73">
        <v>2614004091</v>
      </c>
      <c r="F61" s="6"/>
    </row>
    <row r="62" spans="1:6" ht="22.5" customHeight="1">
      <c r="A62" s="43" t="s">
        <v>238</v>
      </c>
      <c r="B62" s="71"/>
      <c r="C62" s="73">
        <f>SUM(C60:C61)</f>
        <v>4237081740</v>
      </c>
      <c r="D62" s="71"/>
      <c r="E62" s="73">
        <f>SUM(E60:E61)</f>
        <v>6485512306</v>
      </c>
      <c r="F62" s="6"/>
    </row>
  </sheetData>
  <mergeCells count="5">
    <mergeCell ref="A5:A6"/>
    <mergeCell ref="B5:C5"/>
    <mergeCell ref="D5:E5"/>
    <mergeCell ref="B6:C6"/>
    <mergeCell ref="D6:E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B1" sqref="B1"/>
    </sheetView>
  </sheetViews>
  <sheetFormatPr defaultRowHeight="13.5"/>
  <cols>
    <col min="1" max="1" width="4" style="6" customWidth="1"/>
    <col min="2" max="2" width="19.25" style="6" customWidth="1"/>
    <col min="3" max="3" width="6.75" style="6" customWidth="1"/>
    <col min="4" max="4" width="1.75" style="6" customWidth="1"/>
    <col min="5" max="5" width="7.5" style="6" customWidth="1"/>
    <col min="6" max="6" width="7.75" style="6" customWidth="1"/>
    <col min="7" max="7" width="7.875" style="6" customWidth="1"/>
    <col min="8" max="8" width="11.75" style="6" customWidth="1"/>
    <col min="9" max="9" width="20.625" style="6" customWidth="1"/>
    <col min="10" max="16384" width="9" style="6"/>
  </cols>
  <sheetData>
    <row r="1" spans="1:9" ht="24.75" customHeight="1">
      <c r="A1" s="147" t="s">
        <v>330</v>
      </c>
      <c r="B1" s="147"/>
      <c r="C1" s="79"/>
      <c r="D1" s="79"/>
      <c r="E1" s="79"/>
      <c r="F1" s="79"/>
      <c r="G1" s="79"/>
      <c r="H1" s="79"/>
      <c r="I1" s="79"/>
    </row>
    <row r="2" spans="1:9" ht="14.25">
      <c r="A2" s="79"/>
      <c r="B2" s="79"/>
      <c r="C2" s="79"/>
      <c r="D2" s="79"/>
      <c r="E2" s="79"/>
      <c r="F2" s="79"/>
      <c r="G2" s="79"/>
      <c r="H2" s="79"/>
      <c r="I2" s="110" t="s">
        <v>268</v>
      </c>
    </row>
    <row r="3" spans="1:9" ht="5.25" customHeight="1">
      <c r="A3" s="79"/>
      <c r="B3" s="79"/>
      <c r="C3" s="79"/>
      <c r="D3" s="79"/>
      <c r="E3" s="79"/>
      <c r="F3" s="79"/>
      <c r="G3" s="79"/>
      <c r="H3" s="79"/>
      <c r="I3" s="79"/>
    </row>
    <row r="4" spans="1:9" ht="23.25" customHeight="1" thickBot="1">
      <c r="A4" s="111" t="s">
        <v>269</v>
      </c>
      <c r="B4" s="111"/>
      <c r="C4" s="112" t="s">
        <v>270</v>
      </c>
      <c r="D4" s="113"/>
      <c r="E4" s="114"/>
      <c r="F4" s="115" t="s">
        <v>271</v>
      </c>
      <c r="G4" s="115" t="s">
        <v>272</v>
      </c>
      <c r="H4" s="115" t="s">
        <v>273</v>
      </c>
      <c r="I4" s="116" t="s">
        <v>274</v>
      </c>
    </row>
    <row r="5" spans="1:9" ht="23.25" customHeight="1" thickTop="1">
      <c r="A5" s="117" t="s">
        <v>275</v>
      </c>
      <c r="B5" s="118"/>
      <c r="C5" s="119">
        <f>SUM(C6,C7,C11,C21,C24,C44)</f>
        <v>309</v>
      </c>
      <c r="D5" s="120" t="s">
        <v>276</v>
      </c>
      <c r="E5" s="121">
        <f>SUM(E6,E7,E11,E21,E24,E44)</f>
        <v>291</v>
      </c>
      <c r="F5" s="121">
        <f>SUM(F6,F7,F11,F21,F24,F44)</f>
        <v>292</v>
      </c>
      <c r="G5" s="122">
        <f>SUM(G6,G7,G11,G21,G24,G44)</f>
        <v>-1</v>
      </c>
      <c r="H5" s="123">
        <f>SUM(H6,H7,H11,H21,H24,H44)</f>
        <v>101899</v>
      </c>
      <c r="I5" s="124"/>
    </row>
    <row r="6" spans="1:9" ht="16.5" customHeight="1">
      <c r="A6" s="104" t="s">
        <v>277</v>
      </c>
      <c r="B6" s="105"/>
      <c r="C6" s="125">
        <v>1</v>
      </c>
      <c r="D6" s="126" t="s">
        <v>278</v>
      </c>
      <c r="E6" s="127">
        <v>1</v>
      </c>
      <c r="F6" s="127">
        <v>1</v>
      </c>
      <c r="G6" s="122">
        <f t="shared" ref="G6:G23" si="0">+E6-F6</f>
        <v>0</v>
      </c>
      <c r="H6" s="128">
        <v>151</v>
      </c>
      <c r="I6" s="129"/>
    </row>
    <row r="7" spans="1:9" ht="16.5" customHeight="1">
      <c r="A7" s="104" t="s">
        <v>279</v>
      </c>
      <c r="B7" s="105"/>
      <c r="C7" s="125">
        <f>SUM(C8:C10)</f>
        <v>157</v>
      </c>
      <c r="D7" s="126" t="s">
        <v>278</v>
      </c>
      <c r="E7" s="127">
        <f t="shared" ref="E7:H7" si="1">SUM(E8:E10)</f>
        <v>136</v>
      </c>
      <c r="F7" s="127">
        <f t="shared" si="1"/>
        <v>145</v>
      </c>
      <c r="G7" s="122">
        <f t="shared" si="1"/>
        <v>-9</v>
      </c>
      <c r="H7" s="128">
        <f t="shared" si="1"/>
        <v>46859</v>
      </c>
      <c r="I7" s="129"/>
    </row>
    <row r="8" spans="1:9" ht="16.5" customHeight="1">
      <c r="A8" s="101"/>
      <c r="B8" s="130" t="s">
        <v>280</v>
      </c>
      <c r="C8" s="125">
        <v>27</v>
      </c>
      <c r="D8" s="131" t="s">
        <v>281</v>
      </c>
      <c r="E8" s="127">
        <v>29</v>
      </c>
      <c r="F8" s="127">
        <v>28</v>
      </c>
      <c r="G8" s="122">
        <f t="shared" si="0"/>
        <v>1</v>
      </c>
      <c r="H8" s="128">
        <v>10500</v>
      </c>
      <c r="I8" s="132" t="s">
        <v>282</v>
      </c>
    </row>
    <row r="9" spans="1:9" ht="16.5" customHeight="1">
      <c r="A9" s="101"/>
      <c r="B9" s="107" t="s">
        <v>283</v>
      </c>
      <c r="C9" s="125">
        <v>4</v>
      </c>
      <c r="D9" s="131" t="s">
        <v>281</v>
      </c>
      <c r="E9" s="127">
        <v>2</v>
      </c>
      <c r="F9" s="127">
        <v>4</v>
      </c>
      <c r="G9" s="122">
        <f t="shared" si="0"/>
        <v>-2</v>
      </c>
      <c r="H9" s="128">
        <v>971</v>
      </c>
      <c r="I9" s="132"/>
    </row>
    <row r="10" spans="1:9" ht="16.5" customHeight="1">
      <c r="A10" s="101"/>
      <c r="B10" s="107" t="s">
        <v>284</v>
      </c>
      <c r="C10" s="125">
        <v>126</v>
      </c>
      <c r="D10" s="131" t="s">
        <v>281</v>
      </c>
      <c r="E10" s="127">
        <v>105</v>
      </c>
      <c r="F10" s="127">
        <v>113</v>
      </c>
      <c r="G10" s="122">
        <f t="shared" si="0"/>
        <v>-8</v>
      </c>
      <c r="H10" s="128">
        <f>35449-61</f>
        <v>35388</v>
      </c>
      <c r="I10" s="129"/>
    </row>
    <row r="11" spans="1:9" ht="16.5" customHeight="1">
      <c r="A11" s="104" t="s">
        <v>285</v>
      </c>
      <c r="B11" s="105"/>
      <c r="C11" s="125">
        <f>SUM(C12:C20)</f>
        <v>45</v>
      </c>
      <c r="D11" s="126" t="s">
        <v>278</v>
      </c>
      <c r="E11" s="127">
        <f>SUM(E12:E20)</f>
        <v>45</v>
      </c>
      <c r="F11" s="127">
        <f>SUM(F12:F20)</f>
        <v>43</v>
      </c>
      <c r="G11" s="122">
        <f>SUM(G12:G20)</f>
        <v>2</v>
      </c>
      <c r="H11" s="128">
        <f>SUM(H12:H20)</f>
        <v>15734</v>
      </c>
      <c r="I11" s="129"/>
    </row>
    <row r="12" spans="1:9" ht="16.5" customHeight="1">
      <c r="A12" s="101"/>
      <c r="B12" s="107" t="s">
        <v>286</v>
      </c>
      <c r="C12" s="125">
        <v>13</v>
      </c>
      <c r="D12" s="131" t="s">
        <v>281</v>
      </c>
      <c r="E12" s="127">
        <v>11</v>
      </c>
      <c r="F12" s="127">
        <v>11</v>
      </c>
      <c r="G12" s="122">
        <f t="shared" ref="G12:G15" si="2">+E12-F12</f>
        <v>0</v>
      </c>
      <c r="H12" s="128">
        <v>4015</v>
      </c>
      <c r="I12" s="134"/>
    </row>
    <row r="13" spans="1:9" ht="16.5" customHeight="1">
      <c r="A13" s="101"/>
      <c r="B13" s="107" t="s">
        <v>287</v>
      </c>
      <c r="C13" s="125">
        <v>12</v>
      </c>
      <c r="D13" s="131" t="s">
        <v>281</v>
      </c>
      <c r="E13" s="127">
        <v>13</v>
      </c>
      <c r="F13" s="127">
        <v>12</v>
      </c>
      <c r="G13" s="122">
        <f t="shared" si="2"/>
        <v>1</v>
      </c>
      <c r="H13" s="128">
        <v>4452</v>
      </c>
      <c r="I13" s="134"/>
    </row>
    <row r="14" spans="1:9" ht="16.5" customHeight="1">
      <c r="A14" s="101"/>
      <c r="B14" s="107" t="s">
        <v>288</v>
      </c>
      <c r="C14" s="125">
        <v>5</v>
      </c>
      <c r="D14" s="131" t="s">
        <v>281</v>
      </c>
      <c r="E14" s="127">
        <v>5</v>
      </c>
      <c r="F14" s="127">
        <v>5</v>
      </c>
      <c r="G14" s="122">
        <f t="shared" si="2"/>
        <v>0</v>
      </c>
      <c r="H14" s="128">
        <v>1825</v>
      </c>
      <c r="I14" s="132" t="s">
        <v>289</v>
      </c>
    </row>
    <row r="15" spans="1:9" ht="16.5" customHeight="1">
      <c r="A15" s="101"/>
      <c r="B15" s="107" t="s">
        <v>290</v>
      </c>
      <c r="C15" s="125">
        <v>3</v>
      </c>
      <c r="D15" s="131" t="s">
        <v>281</v>
      </c>
      <c r="E15" s="127">
        <v>3</v>
      </c>
      <c r="F15" s="127">
        <v>3</v>
      </c>
      <c r="G15" s="122">
        <f t="shared" si="2"/>
        <v>0</v>
      </c>
      <c r="H15" s="128">
        <v>1095</v>
      </c>
      <c r="I15" s="132"/>
    </row>
    <row r="16" spans="1:9" ht="16.5" customHeight="1">
      <c r="A16" s="101"/>
      <c r="B16" s="107" t="s">
        <v>291</v>
      </c>
      <c r="C16" s="125">
        <v>2</v>
      </c>
      <c r="D16" s="131" t="s">
        <v>281</v>
      </c>
      <c r="E16" s="127">
        <v>2</v>
      </c>
      <c r="F16" s="127">
        <v>2</v>
      </c>
      <c r="G16" s="122">
        <f>+E16-F16</f>
        <v>0</v>
      </c>
      <c r="H16" s="128">
        <v>716</v>
      </c>
      <c r="I16" s="132"/>
    </row>
    <row r="17" spans="1:9" ht="16.5" customHeight="1">
      <c r="A17" s="101"/>
      <c r="B17" s="107" t="s">
        <v>292</v>
      </c>
      <c r="C17" s="125">
        <v>2</v>
      </c>
      <c r="D17" s="131" t="s">
        <v>281</v>
      </c>
      <c r="E17" s="127">
        <v>2</v>
      </c>
      <c r="F17" s="127">
        <v>2</v>
      </c>
      <c r="G17" s="122">
        <f>+E17-F17</f>
        <v>0</v>
      </c>
      <c r="H17" s="128">
        <v>730</v>
      </c>
      <c r="I17" s="132"/>
    </row>
    <row r="18" spans="1:9" ht="16.5" customHeight="1">
      <c r="A18" s="101"/>
      <c r="B18" s="107" t="s">
        <v>293</v>
      </c>
      <c r="C18" s="125">
        <v>2</v>
      </c>
      <c r="D18" s="131" t="s">
        <v>281</v>
      </c>
      <c r="E18" s="127">
        <v>3</v>
      </c>
      <c r="F18" s="127">
        <v>2</v>
      </c>
      <c r="G18" s="122">
        <f t="shared" ref="G18" si="3">+E18-F18</f>
        <v>1</v>
      </c>
      <c r="H18" s="128">
        <v>760</v>
      </c>
      <c r="I18" s="132" t="s">
        <v>294</v>
      </c>
    </row>
    <row r="19" spans="1:9" ht="16.5" customHeight="1">
      <c r="A19" s="101"/>
      <c r="B19" s="107" t="s">
        <v>295</v>
      </c>
      <c r="C19" s="125">
        <v>1</v>
      </c>
      <c r="D19" s="131" t="s">
        <v>281</v>
      </c>
      <c r="E19" s="127">
        <v>1</v>
      </c>
      <c r="F19" s="127">
        <v>1</v>
      </c>
      <c r="G19" s="122">
        <f>+E19-F19</f>
        <v>0</v>
      </c>
      <c r="H19" s="128">
        <v>365</v>
      </c>
      <c r="I19" s="132"/>
    </row>
    <row r="20" spans="1:9" ht="16.5" customHeight="1">
      <c r="A20" s="101"/>
      <c r="B20" s="107" t="s">
        <v>296</v>
      </c>
      <c r="C20" s="125">
        <v>5</v>
      </c>
      <c r="D20" s="131" t="s">
        <v>281</v>
      </c>
      <c r="E20" s="127">
        <v>5</v>
      </c>
      <c r="F20" s="127">
        <v>5</v>
      </c>
      <c r="G20" s="122">
        <f>+E20-F20</f>
        <v>0</v>
      </c>
      <c r="H20" s="128">
        <v>1776</v>
      </c>
      <c r="I20" s="132"/>
    </row>
    <row r="21" spans="1:9" ht="16.5" customHeight="1">
      <c r="A21" s="104" t="s">
        <v>297</v>
      </c>
      <c r="B21" s="105"/>
      <c r="C21" s="125">
        <f>SUM(C22:C23)</f>
        <v>29</v>
      </c>
      <c r="D21" s="126" t="s">
        <v>278</v>
      </c>
      <c r="E21" s="127">
        <f t="shared" ref="E21:H21" si="4">SUM(E22:E23)</f>
        <v>29</v>
      </c>
      <c r="F21" s="127">
        <f t="shared" si="4"/>
        <v>30</v>
      </c>
      <c r="G21" s="122">
        <f t="shared" si="4"/>
        <v>-1</v>
      </c>
      <c r="H21" s="128">
        <f t="shared" si="4"/>
        <v>10921</v>
      </c>
      <c r="I21" s="129"/>
    </row>
    <row r="22" spans="1:9" ht="18" customHeight="1">
      <c r="A22" s="101"/>
      <c r="B22" s="107" t="s">
        <v>298</v>
      </c>
      <c r="C22" s="125">
        <f>29</f>
        <v>29</v>
      </c>
      <c r="D22" s="131" t="s">
        <v>281</v>
      </c>
      <c r="E22" s="127">
        <f>29</f>
        <v>29</v>
      </c>
      <c r="F22" s="127">
        <f>30</f>
        <v>30</v>
      </c>
      <c r="G22" s="122">
        <f t="shared" ref="G22" si="5">+E22-F22</f>
        <v>-1</v>
      </c>
      <c r="H22" s="128">
        <f>10921</f>
        <v>10921</v>
      </c>
      <c r="I22" s="135" t="s">
        <v>328</v>
      </c>
    </row>
    <row r="23" spans="1:9" ht="16.5" customHeight="1">
      <c r="A23" s="101"/>
      <c r="B23" s="107" t="s">
        <v>299</v>
      </c>
      <c r="C23" s="125"/>
      <c r="D23" s="131" t="s">
        <v>281</v>
      </c>
      <c r="E23" s="127"/>
      <c r="F23" s="127"/>
      <c r="G23" s="122">
        <f t="shared" si="0"/>
        <v>0</v>
      </c>
      <c r="H23" s="128"/>
      <c r="I23" s="132"/>
    </row>
    <row r="24" spans="1:9" ht="16.5" customHeight="1">
      <c r="A24" s="104" t="s">
        <v>300</v>
      </c>
      <c r="B24" s="105"/>
      <c r="C24" s="125">
        <f>SUM(C25:C43)</f>
        <v>77</v>
      </c>
      <c r="D24" s="126" t="s">
        <v>278</v>
      </c>
      <c r="E24" s="127">
        <f>SUM(E25:E43)</f>
        <v>80</v>
      </c>
      <c r="F24" s="127">
        <f>SUM(F25:F43)</f>
        <v>73</v>
      </c>
      <c r="G24" s="122">
        <f>SUM(G25:G43)</f>
        <v>7</v>
      </c>
      <c r="H24" s="128">
        <f>SUM(H25:H43)</f>
        <v>28234</v>
      </c>
      <c r="I24" s="129"/>
    </row>
    <row r="25" spans="1:9" ht="16.5" customHeight="1">
      <c r="A25" s="136"/>
      <c r="B25" s="108" t="s">
        <v>301</v>
      </c>
      <c r="C25" s="125">
        <v>1</v>
      </c>
      <c r="D25" s="131" t="s">
        <v>281</v>
      </c>
      <c r="E25" s="127">
        <v>1</v>
      </c>
      <c r="F25" s="127">
        <v>1</v>
      </c>
      <c r="G25" s="122">
        <f t="shared" ref="G25:G40" si="6">+E25-F25</f>
        <v>0</v>
      </c>
      <c r="H25" s="128">
        <v>365</v>
      </c>
      <c r="I25" s="134"/>
    </row>
    <row r="26" spans="1:9" ht="16.5" customHeight="1">
      <c r="A26" s="137"/>
      <c r="B26" s="108" t="s">
        <v>302</v>
      </c>
      <c r="C26" s="125">
        <v>3</v>
      </c>
      <c r="D26" s="131" t="s">
        <v>281</v>
      </c>
      <c r="E26" s="127">
        <v>2</v>
      </c>
      <c r="F26" s="127">
        <v>2</v>
      </c>
      <c r="G26" s="122">
        <f t="shared" si="6"/>
        <v>0</v>
      </c>
      <c r="H26" s="128">
        <v>730</v>
      </c>
      <c r="I26" s="132" t="s">
        <v>303</v>
      </c>
    </row>
    <row r="27" spans="1:9" ht="16.5" customHeight="1">
      <c r="A27" s="137"/>
      <c r="B27" s="108" t="s">
        <v>304</v>
      </c>
      <c r="C27" s="125">
        <v>1</v>
      </c>
      <c r="D27" s="131" t="s">
        <v>281</v>
      </c>
      <c r="E27" s="127">
        <v>1</v>
      </c>
      <c r="F27" s="127">
        <v>2</v>
      </c>
      <c r="G27" s="122">
        <f t="shared" si="6"/>
        <v>-1</v>
      </c>
      <c r="H27" s="128">
        <v>440</v>
      </c>
      <c r="I27" s="134"/>
    </row>
    <row r="28" spans="1:9" ht="16.5" customHeight="1">
      <c r="A28" s="137"/>
      <c r="B28" s="108" t="s">
        <v>305</v>
      </c>
      <c r="C28" s="125">
        <v>1</v>
      </c>
      <c r="D28" s="131" t="s">
        <v>281</v>
      </c>
      <c r="E28" s="127">
        <v>1</v>
      </c>
      <c r="F28" s="127">
        <v>1</v>
      </c>
      <c r="G28" s="122">
        <f>+E28-F28</f>
        <v>0</v>
      </c>
      <c r="H28" s="128">
        <v>365</v>
      </c>
      <c r="I28" s="134"/>
    </row>
    <row r="29" spans="1:9" ht="16.5" customHeight="1">
      <c r="A29" s="137"/>
      <c r="B29" s="108" t="s">
        <v>306</v>
      </c>
      <c r="C29" s="125">
        <v>1</v>
      </c>
      <c r="D29" s="131" t="s">
        <v>281</v>
      </c>
      <c r="E29" s="127">
        <v>0</v>
      </c>
      <c r="F29" s="127">
        <v>1</v>
      </c>
      <c r="G29" s="122">
        <f>+E29-F29</f>
        <v>-1</v>
      </c>
      <c r="H29" s="128">
        <v>138</v>
      </c>
      <c r="I29" s="134"/>
    </row>
    <row r="30" spans="1:9" ht="16.5" customHeight="1">
      <c r="A30" s="138"/>
      <c r="B30" s="108" t="s">
        <v>307</v>
      </c>
      <c r="C30" s="125">
        <v>1</v>
      </c>
      <c r="D30" s="131" t="s">
        <v>281</v>
      </c>
      <c r="E30" s="127">
        <v>2</v>
      </c>
      <c r="F30" s="127">
        <v>2</v>
      </c>
      <c r="G30" s="122">
        <f t="shared" si="6"/>
        <v>0</v>
      </c>
      <c r="H30" s="128">
        <v>730</v>
      </c>
      <c r="I30" s="132"/>
    </row>
    <row r="31" spans="1:9" ht="16.5" customHeight="1">
      <c r="A31" s="139"/>
      <c r="B31" s="106" t="s">
        <v>308</v>
      </c>
      <c r="C31" s="125">
        <v>1</v>
      </c>
      <c r="D31" s="131" t="s">
        <v>281</v>
      </c>
      <c r="E31" s="127">
        <v>2</v>
      </c>
      <c r="F31" s="127">
        <v>1</v>
      </c>
      <c r="G31" s="122">
        <f t="shared" si="6"/>
        <v>1</v>
      </c>
      <c r="H31" s="128">
        <v>609</v>
      </c>
      <c r="I31" s="134"/>
    </row>
    <row r="32" spans="1:9" ht="16.5" customHeight="1">
      <c r="A32" s="139"/>
      <c r="B32" s="106" t="s">
        <v>309</v>
      </c>
      <c r="C32" s="125">
        <v>1</v>
      </c>
      <c r="D32" s="131" t="s">
        <v>281</v>
      </c>
      <c r="E32" s="127">
        <v>1</v>
      </c>
      <c r="F32" s="127">
        <v>0</v>
      </c>
      <c r="G32" s="122">
        <f t="shared" si="6"/>
        <v>1</v>
      </c>
      <c r="H32" s="128">
        <v>274</v>
      </c>
      <c r="I32" s="134"/>
    </row>
    <row r="33" spans="1:9" ht="16.5" customHeight="1">
      <c r="A33" s="139"/>
      <c r="B33" s="106" t="s">
        <v>310</v>
      </c>
      <c r="C33" s="125">
        <v>2</v>
      </c>
      <c r="D33" s="131" t="s">
        <v>281</v>
      </c>
      <c r="E33" s="127">
        <v>1</v>
      </c>
      <c r="F33" s="127">
        <v>0</v>
      </c>
      <c r="G33" s="122">
        <f t="shared" si="6"/>
        <v>1</v>
      </c>
      <c r="H33" s="128">
        <v>148</v>
      </c>
      <c r="I33" s="134"/>
    </row>
    <row r="34" spans="1:9" ht="16.5" customHeight="1">
      <c r="A34" s="140"/>
      <c r="B34" s="106" t="s">
        <v>311</v>
      </c>
      <c r="C34" s="125">
        <v>3</v>
      </c>
      <c r="D34" s="131" t="s">
        <v>281</v>
      </c>
      <c r="E34" s="127">
        <v>3</v>
      </c>
      <c r="F34" s="127">
        <v>3</v>
      </c>
      <c r="G34" s="122">
        <f t="shared" si="6"/>
        <v>0</v>
      </c>
      <c r="H34" s="128">
        <v>1095</v>
      </c>
      <c r="I34" s="134"/>
    </row>
    <row r="35" spans="1:9" ht="16.5" customHeight="1">
      <c r="A35" s="139"/>
      <c r="B35" s="106" t="s">
        <v>312</v>
      </c>
      <c r="C35" s="125">
        <v>20</v>
      </c>
      <c r="D35" s="131" t="s">
        <v>281</v>
      </c>
      <c r="E35" s="127">
        <v>22</v>
      </c>
      <c r="F35" s="127">
        <v>20</v>
      </c>
      <c r="G35" s="122">
        <f t="shared" si="6"/>
        <v>2</v>
      </c>
      <c r="H35" s="128">
        <f>7803+30</f>
        <v>7833</v>
      </c>
      <c r="I35" s="134"/>
    </row>
    <row r="36" spans="1:9" ht="16.5" customHeight="1">
      <c r="A36" s="139"/>
      <c r="B36" s="106" t="s">
        <v>313</v>
      </c>
      <c r="C36" s="125">
        <v>11</v>
      </c>
      <c r="D36" s="131"/>
      <c r="E36" s="127">
        <v>12</v>
      </c>
      <c r="F36" s="127">
        <v>11</v>
      </c>
      <c r="G36" s="122">
        <f t="shared" si="6"/>
        <v>1</v>
      </c>
      <c r="H36" s="128">
        <v>3904</v>
      </c>
      <c r="I36" s="134"/>
    </row>
    <row r="37" spans="1:9" ht="16.5" customHeight="1">
      <c r="A37" s="139"/>
      <c r="B37" s="106" t="s">
        <v>314</v>
      </c>
      <c r="C37" s="125">
        <v>1</v>
      </c>
      <c r="D37" s="131"/>
      <c r="E37" s="127">
        <v>1</v>
      </c>
      <c r="F37" s="127">
        <v>1</v>
      </c>
      <c r="G37" s="122">
        <f t="shared" si="6"/>
        <v>0</v>
      </c>
      <c r="H37" s="128">
        <v>365</v>
      </c>
      <c r="I37" s="134"/>
    </row>
    <row r="38" spans="1:9" ht="16.5" customHeight="1">
      <c r="A38" s="139"/>
      <c r="B38" s="106" t="s">
        <v>315</v>
      </c>
      <c r="C38" s="125">
        <v>4</v>
      </c>
      <c r="D38" s="131"/>
      <c r="E38" s="127">
        <v>4</v>
      </c>
      <c r="F38" s="127">
        <v>4</v>
      </c>
      <c r="G38" s="122">
        <f t="shared" si="6"/>
        <v>0</v>
      </c>
      <c r="H38" s="128">
        <v>1460</v>
      </c>
      <c r="I38" s="134"/>
    </row>
    <row r="39" spans="1:9" ht="16.5" customHeight="1">
      <c r="A39" s="140"/>
      <c r="B39" s="106" t="s">
        <v>316</v>
      </c>
      <c r="C39" s="125">
        <v>16</v>
      </c>
      <c r="D39" s="131" t="s">
        <v>281</v>
      </c>
      <c r="E39" s="127">
        <v>17</v>
      </c>
      <c r="F39" s="127">
        <v>16</v>
      </c>
      <c r="G39" s="122">
        <f t="shared" si="6"/>
        <v>1</v>
      </c>
      <c r="H39" s="128">
        <v>6408</v>
      </c>
      <c r="I39" s="134"/>
    </row>
    <row r="40" spans="1:9" ht="16.5" customHeight="1">
      <c r="A40" s="141"/>
      <c r="B40" s="108" t="s">
        <v>317</v>
      </c>
      <c r="C40" s="125">
        <v>2</v>
      </c>
      <c r="D40" s="131" t="s">
        <v>281</v>
      </c>
      <c r="E40" s="127">
        <v>3</v>
      </c>
      <c r="F40" s="127">
        <v>2</v>
      </c>
      <c r="G40" s="122">
        <f t="shared" si="6"/>
        <v>1</v>
      </c>
      <c r="H40" s="128">
        <v>906</v>
      </c>
      <c r="I40" s="132"/>
    </row>
    <row r="41" spans="1:9" ht="16.5" customHeight="1">
      <c r="A41" s="139"/>
      <c r="B41" s="106" t="s">
        <v>318</v>
      </c>
      <c r="C41" s="125">
        <v>6</v>
      </c>
      <c r="D41" s="131" t="s">
        <v>281</v>
      </c>
      <c r="E41" s="127">
        <v>6</v>
      </c>
      <c r="F41" s="127">
        <v>5</v>
      </c>
      <c r="G41" s="122">
        <f>+E41-F41</f>
        <v>1</v>
      </c>
      <c r="H41" s="128">
        <v>2099</v>
      </c>
      <c r="I41" s="134"/>
    </row>
    <row r="42" spans="1:9" ht="16.5" customHeight="1">
      <c r="A42" s="140"/>
      <c r="B42" s="106" t="s">
        <v>319</v>
      </c>
      <c r="C42" s="125">
        <v>1</v>
      </c>
      <c r="D42" s="131" t="s">
        <v>281</v>
      </c>
      <c r="E42" s="127">
        <v>1</v>
      </c>
      <c r="F42" s="127">
        <v>1</v>
      </c>
      <c r="G42" s="122">
        <f>+E42-F42</f>
        <v>0</v>
      </c>
      <c r="H42" s="128">
        <v>365</v>
      </c>
      <c r="I42" s="134"/>
    </row>
    <row r="43" spans="1:9" ht="16.5" customHeight="1">
      <c r="A43" s="139"/>
      <c r="B43" s="106" t="s">
        <v>320</v>
      </c>
      <c r="C43" s="125">
        <v>1</v>
      </c>
      <c r="D43" s="131" t="s">
        <v>281</v>
      </c>
      <c r="E43" s="127">
        <v>0</v>
      </c>
      <c r="F43" s="127">
        <v>0</v>
      </c>
      <c r="G43" s="122">
        <f>+E43-F43</f>
        <v>0</v>
      </c>
      <c r="H43" s="128">
        <v>0</v>
      </c>
      <c r="I43" s="134"/>
    </row>
    <row r="44" spans="1:9" ht="16.5" customHeight="1">
      <c r="A44" s="104" t="s">
        <v>321</v>
      </c>
      <c r="B44" s="105"/>
      <c r="C44" s="125">
        <f>SUM(C45:C46)</f>
        <v>0</v>
      </c>
      <c r="D44" s="126" t="s">
        <v>278</v>
      </c>
      <c r="E44" s="127">
        <f>SUM(E45:E46)</f>
        <v>0</v>
      </c>
      <c r="F44" s="127">
        <f>SUM(F45:F46)</f>
        <v>0</v>
      </c>
      <c r="G44" s="122">
        <f>SUM(G45:G46)</f>
        <v>0</v>
      </c>
      <c r="H44" s="128">
        <f>SUM(H45:H46)</f>
        <v>0</v>
      </c>
      <c r="I44" s="129"/>
    </row>
    <row r="45" spans="1:9" ht="16.5" customHeight="1">
      <c r="A45" s="136"/>
      <c r="B45" s="107" t="s">
        <v>322</v>
      </c>
      <c r="C45" s="125">
        <v>0</v>
      </c>
      <c r="D45" s="131" t="s">
        <v>276</v>
      </c>
      <c r="E45" s="127">
        <v>0</v>
      </c>
      <c r="F45" s="127">
        <v>0</v>
      </c>
      <c r="G45" s="122">
        <f>+E45-F45</f>
        <v>0</v>
      </c>
      <c r="H45" s="128"/>
      <c r="I45" s="132"/>
    </row>
    <row r="46" spans="1:9" ht="16.5" customHeight="1">
      <c r="A46" s="142"/>
      <c r="B46" s="107" t="s">
        <v>323</v>
      </c>
      <c r="C46" s="125">
        <v>0</v>
      </c>
      <c r="D46" s="131" t="s">
        <v>276</v>
      </c>
      <c r="E46" s="127">
        <v>0</v>
      </c>
      <c r="F46" s="127">
        <v>0</v>
      </c>
      <c r="G46" s="122">
        <f>+E46-F46</f>
        <v>0</v>
      </c>
      <c r="H46" s="128">
        <v>0</v>
      </c>
      <c r="I46" s="132"/>
    </row>
    <row r="47" spans="1:9" ht="15.6" customHeight="1">
      <c r="A47" s="143" t="s">
        <v>324</v>
      </c>
      <c r="B47" s="143"/>
      <c r="C47" s="143"/>
      <c r="D47" s="143"/>
      <c r="E47" s="143"/>
      <c r="F47" s="143"/>
      <c r="G47" s="143"/>
      <c r="H47" s="143"/>
      <c r="I47" s="143"/>
    </row>
    <row r="48" spans="1:9">
      <c r="A48" s="143" t="s">
        <v>325</v>
      </c>
      <c r="B48" s="143"/>
      <c r="C48" s="143"/>
      <c r="D48" s="143"/>
      <c r="E48" s="143"/>
      <c r="F48" s="143"/>
      <c r="G48" s="143"/>
      <c r="H48" s="143"/>
      <c r="I48" s="143"/>
    </row>
    <row r="49" spans="1:8">
      <c r="A49" s="143" t="s">
        <v>326</v>
      </c>
      <c r="F49" s="109"/>
      <c r="G49" s="133"/>
      <c r="H49" s="109"/>
    </row>
    <row r="50" spans="1:8">
      <c r="F50" s="109"/>
      <c r="G50" s="133"/>
      <c r="H50" s="109"/>
    </row>
    <row r="51" spans="1:8">
      <c r="F51" s="109"/>
      <c r="G51" s="133"/>
      <c r="H51" s="109"/>
    </row>
    <row r="52" spans="1:8">
      <c r="F52" s="109"/>
      <c r="G52" s="133"/>
      <c r="H52" s="109"/>
    </row>
    <row r="53" spans="1:8">
      <c r="F53" s="109"/>
      <c r="G53" s="133"/>
      <c r="H53" s="109"/>
    </row>
    <row r="54" spans="1:8">
      <c r="F54" s="109"/>
      <c r="G54" s="133"/>
      <c r="H54" s="109"/>
    </row>
    <row r="55" spans="1:8">
      <c r="F55" s="109"/>
      <c r="G55" s="133"/>
      <c r="H55" s="109"/>
    </row>
    <row r="56" spans="1:8">
      <c r="F56" s="109"/>
      <c r="G56" s="133"/>
      <c r="H56" s="109"/>
    </row>
    <row r="57" spans="1:8">
      <c r="F57" s="109"/>
      <c r="G57" s="133"/>
      <c r="H57" s="109"/>
    </row>
    <row r="58" spans="1:8">
      <c r="F58" s="109"/>
      <c r="G58" s="133"/>
      <c r="H58" s="109"/>
    </row>
    <row r="59" spans="1:8">
      <c r="F59" s="109"/>
      <c r="G59" s="133"/>
      <c r="H59" s="109"/>
    </row>
    <row r="60" spans="1:8">
      <c r="F60" s="109"/>
      <c r="G60" s="133"/>
      <c r="H60" s="109"/>
    </row>
    <row r="61" spans="1:8">
      <c r="F61" s="109"/>
      <c r="G61" s="133"/>
      <c r="H61" s="109"/>
    </row>
    <row r="62" spans="1:8">
      <c r="F62" s="109"/>
      <c r="G62" s="133"/>
      <c r="H62" s="109"/>
    </row>
  </sheetData>
  <mergeCells count="14">
    <mergeCell ref="A44:B44"/>
    <mergeCell ref="A45:A46"/>
    <mergeCell ref="A11:B11"/>
    <mergeCell ref="A12:A20"/>
    <mergeCell ref="A21:B21"/>
    <mergeCell ref="A22:A23"/>
    <mergeCell ref="A24:B24"/>
    <mergeCell ref="A25:A29"/>
    <mergeCell ref="A4:B4"/>
    <mergeCell ref="C4:E4"/>
    <mergeCell ref="A5:B5"/>
    <mergeCell ref="A6:B6"/>
    <mergeCell ref="A7:B7"/>
    <mergeCell ref="A8:A10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" sqref="I2"/>
    </sheetView>
  </sheetViews>
  <sheetFormatPr defaultRowHeight="16.5"/>
  <cols>
    <col min="1" max="1" width="2.75" style="6" customWidth="1"/>
    <col min="2" max="2" width="2.875" style="6" customWidth="1"/>
    <col min="3" max="3" width="2.75" style="6" customWidth="1"/>
    <col min="4" max="4" width="16.25" style="6" customWidth="1"/>
    <col min="5" max="5" width="15" style="6" customWidth="1"/>
    <col min="6" max="6" width="5.75" style="6" customWidth="1"/>
    <col min="7" max="7" width="11.625" style="6" customWidth="1"/>
    <col min="8" max="8" width="5.5" style="6" customWidth="1"/>
    <col min="9" max="9" width="15.625" style="6" customWidth="1"/>
    <col min="10" max="10" width="15.375" style="6" customWidth="1"/>
    <col min="11" max="12" width="15.75" style="6" customWidth="1"/>
  </cols>
  <sheetData>
    <row r="1" spans="1:12" ht="26.25">
      <c r="A1" s="148" t="s">
        <v>329</v>
      </c>
      <c r="B1" s="145"/>
      <c r="C1" s="76"/>
      <c r="D1" s="76"/>
      <c r="E1" s="76"/>
      <c r="F1" s="76"/>
      <c r="G1" s="77"/>
      <c r="H1" s="77"/>
      <c r="I1" s="77"/>
      <c r="J1" s="77"/>
      <c r="K1" s="77"/>
      <c r="L1" s="77"/>
    </row>
    <row r="2" spans="1:12" ht="20.25">
      <c r="A2" s="32"/>
      <c r="B2" s="78"/>
      <c r="C2" s="78"/>
      <c r="D2" s="78"/>
      <c r="E2" s="78"/>
      <c r="F2" s="77"/>
      <c r="G2" s="77"/>
      <c r="H2" s="77"/>
      <c r="I2" s="77"/>
      <c r="J2" s="77"/>
      <c r="K2" s="79"/>
      <c r="L2" s="144" t="s">
        <v>327</v>
      </c>
    </row>
    <row r="3" spans="1:12">
      <c r="A3" s="80" t="s">
        <v>239</v>
      </c>
      <c r="B3" s="80"/>
      <c r="C3" s="80"/>
      <c r="D3" s="80"/>
      <c r="E3" s="81" t="s">
        <v>240</v>
      </c>
      <c r="F3" s="82" t="s">
        <v>241</v>
      </c>
      <c r="G3" s="83"/>
      <c r="H3" s="84" t="s">
        <v>242</v>
      </c>
      <c r="I3" s="85" t="s">
        <v>243</v>
      </c>
      <c r="J3" s="85" t="s">
        <v>244</v>
      </c>
      <c r="K3" s="85" t="s">
        <v>245</v>
      </c>
      <c r="L3" s="86" t="s">
        <v>246</v>
      </c>
    </row>
    <row r="4" spans="1:12" ht="29.25" customHeight="1" thickBot="1">
      <c r="A4" s="87" t="s">
        <v>247</v>
      </c>
      <c r="B4" s="87" t="s">
        <v>248</v>
      </c>
      <c r="C4" s="87" t="s">
        <v>249</v>
      </c>
      <c r="D4" s="87" t="s">
        <v>250</v>
      </c>
      <c r="E4" s="88"/>
      <c r="F4" s="89" t="s">
        <v>251</v>
      </c>
      <c r="G4" s="89" t="s">
        <v>252</v>
      </c>
      <c r="H4" s="90"/>
      <c r="I4" s="91"/>
      <c r="J4" s="91"/>
      <c r="K4" s="91"/>
      <c r="L4" s="91"/>
    </row>
    <row r="5" spans="1:12" ht="27.75" customHeight="1" thickTop="1">
      <c r="A5" s="92"/>
      <c r="B5" s="93" t="s">
        <v>253</v>
      </c>
      <c r="C5" s="94"/>
      <c r="D5" s="94"/>
      <c r="E5" s="95">
        <f t="shared" ref="E5:L5" si="0">SUM(E6,E16,E18)</f>
        <v>22916820000</v>
      </c>
      <c r="F5" s="95">
        <f t="shared" si="0"/>
        <v>0</v>
      </c>
      <c r="G5" s="95">
        <f t="shared" si="0"/>
        <v>0</v>
      </c>
      <c r="H5" s="95">
        <f t="shared" si="0"/>
        <v>0</v>
      </c>
      <c r="I5" s="95">
        <f t="shared" si="0"/>
        <v>22916820000</v>
      </c>
      <c r="J5" s="95">
        <f t="shared" si="0"/>
        <v>18957203700</v>
      </c>
      <c r="K5" s="95">
        <f t="shared" si="0"/>
        <v>18957203700</v>
      </c>
      <c r="L5" s="95">
        <f t="shared" si="0"/>
        <v>18833216240</v>
      </c>
    </row>
    <row r="6" spans="1:12" ht="27.75" customHeight="1">
      <c r="A6" s="96"/>
      <c r="B6" s="92"/>
      <c r="C6" s="93" t="s">
        <v>254</v>
      </c>
      <c r="D6" s="94"/>
      <c r="E6" s="95">
        <f t="shared" ref="E6:J6" si="1">SUM(E7:E15)</f>
        <v>19572820000</v>
      </c>
      <c r="F6" s="95">
        <f t="shared" si="1"/>
        <v>0</v>
      </c>
      <c r="G6" s="95">
        <f t="shared" si="1"/>
        <v>0</v>
      </c>
      <c r="H6" s="95">
        <f t="shared" si="1"/>
        <v>0</v>
      </c>
      <c r="I6" s="95">
        <f t="shared" si="1"/>
        <v>19572820000</v>
      </c>
      <c r="J6" s="95">
        <f t="shared" si="1"/>
        <v>17631629480</v>
      </c>
      <c r="K6" s="95">
        <f t="shared" ref="K6:L6" si="2">SUM(K7:K15)</f>
        <v>17631629480</v>
      </c>
      <c r="L6" s="95">
        <f t="shared" si="2"/>
        <v>17551389430</v>
      </c>
    </row>
    <row r="7" spans="1:12" ht="27.75" customHeight="1">
      <c r="A7" s="96"/>
      <c r="B7" s="97"/>
      <c r="C7" s="92"/>
      <c r="D7" s="98" t="s">
        <v>255</v>
      </c>
      <c r="E7" s="95">
        <v>6491856000</v>
      </c>
      <c r="F7" s="95"/>
      <c r="G7" s="95"/>
      <c r="H7" s="95"/>
      <c r="I7" s="95">
        <f>E7+G7+H7</f>
        <v>6491856000</v>
      </c>
      <c r="J7" s="95">
        <f>K7</f>
        <v>6239844040</v>
      </c>
      <c r="K7" s="95">
        <v>6239844040</v>
      </c>
      <c r="L7" s="95">
        <v>6239844040</v>
      </c>
    </row>
    <row r="8" spans="1:12" ht="27.75" customHeight="1">
      <c r="A8" s="96"/>
      <c r="B8" s="97"/>
      <c r="C8" s="96"/>
      <c r="D8" s="98" t="s">
        <v>256</v>
      </c>
      <c r="E8" s="95">
        <v>6698064000</v>
      </c>
      <c r="F8" s="95"/>
      <c r="G8" s="95"/>
      <c r="H8" s="95"/>
      <c r="I8" s="95">
        <f t="shared" ref="I8:I15" si="3">E8+G8+H8</f>
        <v>6698064000</v>
      </c>
      <c r="J8" s="95">
        <f t="shared" ref="J8:J19" si="4">K8</f>
        <v>5983724310</v>
      </c>
      <c r="K8" s="95">
        <v>5983724310</v>
      </c>
      <c r="L8" s="95">
        <v>5938346230</v>
      </c>
    </row>
    <row r="9" spans="1:12" ht="27.75" customHeight="1">
      <c r="A9" s="96"/>
      <c r="B9" s="97"/>
      <c r="C9" s="96"/>
      <c r="D9" s="98" t="s">
        <v>257</v>
      </c>
      <c r="E9" s="95">
        <v>345059000</v>
      </c>
      <c r="F9" s="95"/>
      <c r="G9" s="95"/>
      <c r="H9" s="95"/>
      <c r="I9" s="95">
        <f t="shared" si="3"/>
        <v>345059000</v>
      </c>
      <c r="J9" s="95">
        <f t="shared" si="4"/>
        <v>257437470</v>
      </c>
      <c r="K9" s="95">
        <v>257437470</v>
      </c>
      <c r="L9" s="95">
        <v>256833940</v>
      </c>
    </row>
    <row r="10" spans="1:12" ht="27.75" customHeight="1">
      <c r="A10" s="96"/>
      <c r="B10" s="97"/>
      <c r="C10" s="96"/>
      <c r="D10" s="98" t="s">
        <v>258</v>
      </c>
      <c r="E10" s="95">
        <v>1917890000</v>
      </c>
      <c r="F10" s="95"/>
      <c r="G10" s="95"/>
      <c r="H10" s="95"/>
      <c r="I10" s="95">
        <f t="shared" si="3"/>
        <v>1917890000</v>
      </c>
      <c r="J10" s="95">
        <f t="shared" si="4"/>
        <v>1592898680</v>
      </c>
      <c r="K10" s="95">
        <v>1592898680</v>
      </c>
      <c r="L10" s="95">
        <v>1581174020</v>
      </c>
    </row>
    <row r="11" spans="1:12" ht="27.75" customHeight="1">
      <c r="A11" s="96"/>
      <c r="B11" s="97"/>
      <c r="C11" s="96"/>
      <c r="D11" s="98" t="s">
        <v>259</v>
      </c>
      <c r="E11" s="95">
        <v>853044000</v>
      </c>
      <c r="F11" s="95"/>
      <c r="G11" s="95"/>
      <c r="H11" s="95"/>
      <c r="I11" s="95">
        <f t="shared" si="3"/>
        <v>853044000</v>
      </c>
      <c r="J11" s="95">
        <f t="shared" si="4"/>
        <v>678909810</v>
      </c>
      <c r="K11" s="95">
        <v>678909810</v>
      </c>
      <c r="L11" s="95">
        <v>673626850</v>
      </c>
    </row>
    <row r="12" spans="1:12" ht="27.75" customHeight="1">
      <c r="A12" s="96"/>
      <c r="B12" s="97"/>
      <c r="C12" s="96"/>
      <c r="D12" s="98" t="s">
        <v>260</v>
      </c>
      <c r="E12" s="95">
        <v>1499986000</v>
      </c>
      <c r="F12" s="95"/>
      <c r="G12" s="95"/>
      <c r="H12" s="95"/>
      <c r="I12" s="95">
        <f t="shared" si="3"/>
        <v>1499986000</v>
      </c>
      <c r="J12" s="95">
        <f t="shared" si="4"/>
        <v>1247675650</v>
      </c>
      <c r="K12" s="95">
        <v>1247675650</v>
      </c>
      <c r="L12" s="95">
        <v>1238928300</v>
      </c>
    </row>
    <row r="13" spans="1:12" ht="27.75" customHeight="1">
      <c r="A13" s="96"/>
      <c r="B13" s="97"/>
      <c r="C13" s="96"/>
      <c r="D13" s="98" t="s">
        <v>261</v>
      </c>
      <c r="E13" s="95">
        <v>460461000</v>
      </c>
      <c r="F13" s="95"/>
      <c r="G13" s="95"/>
      <c r="H13" s="95"/>
      <c r="I13" s="95">
        <f t="shared" si="3"/>
        <v>460461000</v>
      </c>
      <c r="J13" s="95">
        <f t="shared" si="4"/>
        <v>424561610</v>
      </c>
      <c r="K13" s="95">
        <v>424561610</v>
      </c>
      <c r="L13" s="95">
        <v>421457910</v>
      </c>
    </row>
    <row r="14" spans="1:12" ht="27.75" customHeight="1">
      <c r="A14" s="96"/>
      <c r="B14" s="97"/>
      <c r="C14" s="96"/>
      <c r="D14" s="98" t="s">
        <v>262</v>
      </c>
      <c r="E14" s="95">
        <v>340260000</v>
      </c>
      <c r="F14" s="95"/>
      <c r="G14" s="95"/>
      <c r="H14" s="95"/>
      <c r="I14" s="95">
        <f t="shared" si="3"/>
        <v>340260000</v>
      </c>
      <c r="J14" s="95">
        <f t="shared" si="4"/>
        <v>327703270</v>
      </c>
      <c r="K14" s="95">
        <v>327703270</v>
      </c>
      <c r="L14" s="95">
        <v>325281190</v>
      </c>
    </row>
    <row r="15" spans="1:12" ht="27.75" customHeight="1">
      <c r="A15" s="96"/>
      <c r="B15" s="97"/>
      <c r="C15" s="99"/>
      <c r="D15" s="98" t="s">
        <v>263</v>
      </c>
      <c r="E15" s="95">
        <v>966200000</v>
      </c>
      <c r="F15" s="95"/>
      <c r="G15" s="95"/>
      <c r="H15" s="95"/>
      <c r="I15" s="95">
        <f t="shared" si="3"/>
        <v>966200000</v>
      </c>
      <c r="J15" s="95">
        <f t="shared" si="4"/>
        <v>878874640</v>
      </c>
      <c r="K15" s="95">
        <v>878874640</v>
      </c>
      <c r="L15" s="95">
        <v>875896950</v>
      </c>
    </row>
    <row r="16" spans="1:12" ht="27.75" customHeight="1">
      <c r="A16" s="96"/>
      <c r="B16" s="96"/>
      <c r="C16" s="100" t="s">
        <v>264</v>
      </c>
      <c r="D16" s="101"/>
      <c r="E16" s="95">
        <f t="shared" ref="E16:L16" si="5">SUM(E17:E17)</f>
        <v>144000000</v>
      </c>
      <c r="F16" s="95">
        <f t="shared" si="5"/>
        <v>0</v>
      </c>
      <c r="G16" s="95"/>
      <c r="H16" s="95">
        <f t="shared" si="5"/>
        <v>0</v>
      </c>
      <c r="I16" s="95">
        <f t="shared" si="5"/>
        <v>144000000</v>
      </c>
      <c r="J16" s="95">
        <f t="shared" si="5"/>
        <v>112000000</v>
      </c>
      <c r="K16" s="95">
        <f t="shared" si="5"/>
        <v>112000000</v>
      </c>
      <c r="L16" s="95">
        <f t="shared" si="5"/>
        <v>72000000</v>
      </c>
    </row>
    <row r="17" spans="1:12" ht="27.75" customHeight="1">
      <c r="A17" s="96"/>
      <c r="B17" s="96"/>
      <c r="C17" s="102"/>
      <c r="D17" s="103" t="s">
        <v>265</v>
      </c>
      <c r="E17" s="95">
        <v>144000000</v>
      </c>
      <c r="F17" s="95"/>
      <c r="G17" s="95"/>
      <c r="H17" s="95"/>
      <c r="I17" s="95">
        <f>E17+G17+H17</f>
        <v>144000000</v>
      </c>
      <c r="J17" s="95">
        <f t="shared" si="4"/>
        <v>112000000</v>
      </c>
      <c r="K17" s="95">
        <v>112000000</v>
      </c>
      <c r="L17" s="95">
        <v>72000000</v>
      </c>
    </row>
    <row r="18" spans="1:12" ht="27.75" customHeight="1">
      <c r="A18" s="96"/>
      <c r="B18" s="96"/>
      <c r="C18" s="104" t="s">
        <v>266</v>
      </c>
      <c r="D18" s="105"/>
      <c r="E18" s="95">
        <f t="shared" ref="E18:L18" si="6">SUM(E19:E19)</f>
        <v>3200000000</v>
      </c>
      <c r="F18" s="95">
        <f t="shared" si="6"/>
        <v>0</v>
      </c>
      <c r="G18" s="95">
        <f t="shared" si="6"/>
        <v>0</v>
      </c>
      <c r="H18" s="95">
        <f t="shared" si="6"/>
        <v>0</v>
      </c>
      <c r="I18" s="95">
        <f t="shared" si="6"/>
        <v>3200000000</v>
      </c>
      <c r="J18" s="95">
        <f t="shared" si="6"/>
        <v>1213574220</v>
      </c>
      <c r="K18" s="95">
        <f t="shared" si="6"/>
        <v>1213574220</v>
      </c>
      <c r="L18" s="95">
        <f t="shared" si="6"/>
        <v>1209826810</v>
      </c>
    </row>
    <row r="19" spans="1:12" ht="27.75" customHeight="1">
      <c r="A19" s="99"/>
      <c r="B19" s="99"/>
      <c r="C19" s="99"/>
      <c r="D19" s="98" t="s">
        <v>267</v>
      </c>
      <c r="E19" s="95">
        <v>3200000000</v>
      </c>
      <c r="F19" s="95"/>
      <c r="G19" s="95"/>
      <c r="H19" s="95"/>
      <c r="I19" s="95">
        <f>E19+G19+H19</f>
        <v>3200000000</v>
      </c>
      <c r="J19" s="95">
        <f t="shared" si="4"/>
        <v>1213574220</v>
      </c>
      <c r="K19" s="95">
        <v>1213574220</v>
      </c>
      <c r="L19" s="95">
        <v>1209826810</v>
      </c>
    </row>
  </sheetData>
  <mergeCells count="12">
    <mergeCell ref="C18:D18"/>
    <mergeCell ref="K3:K4"/>
    <mergeCell ref="L3:L4"/>
    <mergeCell ref="B5:D5"/>
    <mergeCell ref="C6:D6"/>
    <mergeCell ref="C16:D16"/>
    <mergeCell ref="A3:D3"/>
    <mergeCell ref="E3:E4"/>
    <mergeCell ref="F3:G3"/>
    <mergeCell ref="H3:H4"/>
    <mergeCell ref="I3:I4"/>
    <mergeCell ref="J3:J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재무상태표</vt:lpstr>
      <vt:lpstr>손익계산서</vt:lpstr>
      <vt:lpstr>기본금변동계산서</vt:lpstr>
      <vt:lpstr>현금흐름표</vt:lpstr>
      <vt:lpstr>임원 및 운영인력현황</vt:lpstr>
      <vt:lpstr>인건비 예산 및 집행현황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2019-04-30T02:34:34Z</dcterms:created>
  <dcterms:modified xsi:type="dcterms:W3CDTF">2019-04-30T02:49:00Z</dcterms:modified>
</cp:coreProperties>
</file>