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조수정2\310 재무회계팀\업무처리(본원)\결산\23년 결산\"/>
    </mc:Choice>
  </mc:AlternateContent>
  <bookViews>
    <workbookView xWindow="15" yWindow="-15" windowWidth="7665" windowHeight="8115" tabRatio="886"/>
  </bookViews>
  <sheets>
    <sheet name="재무상태표" sheetId="2" r:id="rId1"/>
    <sheet name="손익계산서" sheetId="6" r:id="rId2"/>
    <sheet name="기본금변동계산서" sheetId="5" r:id="rId3"/>
    <sheet name="현금흐름표" sheetId="4" r:id="rId4"/>
    <sheet name="임원 및 운영인력현황" sheetId="7" r:id="rId5"/>
    <sheet name="인건비 예산 및 집행현황" sheetId="8" r:id="rId6"/>
  </sheets>
  <externalReferences>
    <externalReference r:id="rId7"/>
    <externalReference r:id="rId8"/>
  </externalReferences>
  <definedNames>
    <definedName name="_xlnm.Print_Titles" localSheetId="1">손익계산서!$4:$6</definedName>
    <definedName name="_xlnm.Print_Titles" localSheetId="0">재무상태표!$6:$7</definedName>
    <definedName name="_xlnm.Print_Titles" localSheetId="3">현금흐름표!$4:$6</definedName>
  </definedNames>
  <calcPr calcId="152511"/>
</workbook>
</file>

<file path=xl/calcChain.xml><?xml version="1.0" encoding="utf-8"?>
<calcChain xmlns="http://schemas.openxmlformats.org/spreadsheetml/2006/main">
  <c r="J20" i="8" l="1"/>
  <c r="J19" i="8" s="1"/>
  <c r="I20" i="8"/>
  <c r="L19" i="8"/>
  <c r="K19" i="8"/>
  <c r="I19" i="8"/>
  <c r="H19" i="8"/>
  <c r="G19" i="8"/>
  <c r="G6" i="8" s="1"/>
  <c r="F19" i="8"/>
  <c r="E19" i="8"/>
  <c r="J18" i="8"/>
  <c r="J17" i="8" s="1"/>
  <c r="I18" i="8"/>
  <c r="I17" i="8" s="1"/>
  <c r="L17" i="8"/>
  <c r="K17" i="8"/>
  <c r="H17" i="8"/>
  <c r="F17" i="8"/>
  <c r="E17" i="8"/>
  <c r="J16" i="8"/>
  <c r="I16" i="8"/>
  <c r="J15" i="8"/>
  <c r="I15" i="8"/>
  <c r="J14" i="8"/>
  <c r="I14" i="8"/>
  <c r="J13" i="8"/>
  <c r="I13" i="8"/>
  <c r="J12" i="8"/>
  <c r="I12" i="8"/>
  <c r="J11" i="8"/>
  <c r="I11" i="8"/>
  <c r="J10" i="8"/>
  <c r="I10" i="8"/>
  <c r="J9" i="8"/>
  <c r="I9" i="8"/>
  <c r="J8" i="8"/>
  <c r="I8" i="8"/>
  <c r="L7" i="8"/>
  <c r="K7" i="8"/>
  <c r="H7" i="8"/>
  <c r="G7" i="8"/>
  <c r="F7" i="8"/>
  <c r="E7" i="8"/>
  <c r="G43" i="7"/>
  <c r="G42" i="7"/>
  <c r="G41" i="7" s="1"/>
  <c r="H41" i="7"/>
  <c r="C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 s="1"/>
  <c r="H25" i="7"/>
  <c r="F25" i="7"/>
  <c r="E25" i="7"/>
  <c r="C25" i="7"/>
  <c r="G24" i="7"/>
  <c r="G23" i="7"/>
  <c r="G22" i="7" s="1"/>
  <c r="H22" i="7"/>
  <c r="F22" i="7"/>
  <c r="E22" i="7"/>
  <c r="C22" i="7"/>
  <c r="G21" i="7"/>
  <c r="G20" i="7"/>
  <c r="G19" i="7"/>
  <c r="G18" i="7"/>
  <c r="G17" i="7"/>
  <c r="G16" i="7"/>
  <c r="G11" i="7" s="1"/>
  <c r="G15" i="7"/>
  <c r="G14" i="7"/>
  <c r="G13" i="7"/>
  <c r="G12" i="7"/>
  <c r="H11" i="7"/>
  <c r="F11" i="7"/>
  <c r="E11" i="7"/>
  <c r="C11" i="7"/>
  <c r="G10" i="7"/>
  <c r="G9" i="7"/>
  <c r="G8" i="7"/>
  <c r="G7" i="7" s="1"/>
  <c r="G5" i="7" s="1"/>
  <c r="E8" i="7"/>
  <c r="H7" i="7"/>
  <c r="F7" i="7"/>
  <c r="E7" i="7"/>
  <c r="C7" i="7"/>
  <c r="G6" i="7"/>
  <c r="H5" i="7"/>
  <c r="F5" i="7"/>
  <c r="E5" i="7"/>
  <c r="C5" i="7"/>
  <c r="L6" i="8" l="1"/>
  <c r="E6" i="8"/>
  <c r="F6" i="8"/>
  <c r="H6" i="8"/>
  <c r="K6" i="8"/>
  <c r="I7" i="8"/>
  <c r="I6" i="8" s="1"/>
  <c r="J7" i="8"/>
  <c r="J6" i="8" s="1"/>
  <c r="C7" i="4" l="1"/>
  <c r="B13" i="4" l="1"/>
  <c r="E85" i="2" l="1"/>
  <c r="E82" i="2"/>
  <c r="E81" i="2"/>
  <c r="E78" i="2"/>
  <c r="E77" i="2"/>
  <c r="E89" i="2" s="1"/>
  <c r="E66" i="2"/>
  <c r="E58" i="2"/>
  <c r="E75" i="2" s="1"/>
  <c r="E32" i="2"/>
  <c r="E26" i="2"/>
  <c r="E25" i="2" s="1"/>
  <c r="E56" i="2" s="1"/>
  <c r="E21" i="2"/>
  <c r="E10" i="2"/>
  <c r="E9" i="2"/>
  <c r="E90" i="2" l="1"/>
  <c r="E54" i="4"/>
  <c r="D42" i="4"/>
  <c r="D32" i="4"/>
  <c r="E31" i="4" s="1"/>
  <c r="D17" i="4"/>
  <c r="D13" i="4"/>
  <c r="E7" i="4" s="1"/>
  <c r="D11" i="4"/>
  <c r="D8" i="5"/>
  <c r="D9" i="5"/>
  <c r="E10" i="5"/>
  <c r="E22" i="5"/>
  <c r="E61" i="6"/>
  <c r="E69" i="6" s="1"/>
  <c r="E50" i="6"/>
  <c r="E21" i="6"/>
  <c r="E17" i="6"/>
  <c r="E13" i="6"/>
  <c r="E12" i="6"/>
  <c r="E7" i="6"/>
  <c r="E7" i="5" l="1"/>
  <c r="E64" i="4"/>
  <c r="E66" i="4" s="1"/>
  <c r="E74" i="6"/>
  <c r="E71" i="6"/>
  <c r="E49" i="6"/>
  <c r="D20" i="5" s="1"/>
  <c r="E13" i="5" s="1"/>
  <c r="E28" i="5" s="1"/>
  <c r="C54" i="4" l="1"/>
  <c r="B42" i="4"/>
  <c r="B32" i="4"/>
  <c r="B17" i="4"/>
  <c r="D5" i="4"/>
  <c r="B5" i="4"/>
  <c r="A4" i="4"/>
  <c r="B8" i="5"/>
  <c r="D5" i="5"/>
  <c r="B5" i="5"/>
  <c r="A4" i="5"/>
  <c r="D5" i="6"/>
  <c r="B5" i="6"/>
  <c r="F73" i="6"/>
  <c r="F72" i="6"/>
  <c r="F70" i="6"/>
  <c r="F68" i="6"/>
  <c r="F67" i="6"/>
  <c r="F66" i="6"/>
  <c r="F65" i="6"/>
  <c r="F64" i="6"/>
  <c r="F63" i="6"/>
  <c r="F62" i="6"/>
  <c r="C61" i="6"/>
  <c r="F60" i="6"/>
  <c r="F59" i="6"/>
  <c r="F58" i="6"/>
  <c r="F57" i="6"/>
  <c r="F56" i="6"/>
  <c r="F55" i="6"/>
  <c r="F54" i="6"/>
  <c r="F53" i="6"/>
  <c r="F52" i="6"/>
  <c r="F51" i="6"/>
  <c r="C50" i="6"/>
  <c r="F50" i="6" s="1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C21" i="6"/>
  <c r="F21" i="6" s="1"/>
  <c r="F20" i="6"/>
  <c r="F19" i="6"/>
  <c r="F18" i="6"/>
  <c r="C17" i="6"/>
  <c r="C12" i="6" s="1"/>
  <c r="F16" i="6"/>
  <c r="F15" i="6"/>
  <c r="F14" i="6"/>
  <c r="C13" i="6"/>
  <c r="F13" i="6" s="1"/>
  <c r="F11" i="6"/>
  <c r="F10" i="6"/>
  <c r="F9" i="6"/>
  <c r="F8" i="6"/>
  <c r="C7" i="6"/>
  <c r="F7" i="6" s="1"/>
  <c r="A4" i="6"/>
  <c r="C85" i="2"/>
  <c r="F85" i="2" s="1"/>
  <c r="C82" i="2"/>
  <c r="C78" i="2"/>
  <c r="C77" i="2" s="1"/>
  <c r="C66" i="2"/>
  <c r="F65" i="2"/>
  <c r="F64" i="2"/>
  <c r="F63" i="2"/>
  <c r="F62" i="2"/>
  <c r="F60" i="2"/>
  <c r="F59" i="2"/>
  <c r="C58" i="2"/>
  <c r="F58" i="2" s="1"/>
  <c r="F33" i="2"/>
  <c r="C32" i="2"/>
  <c r="C25" i="2" s="1"/>
  <c r="C26" i="2"/>
  <c r="C21" i="2"/>
  <c r="C10" i="2"/>
  <c r="C31" i="4" l="1"/>
  <c r="C64" i="4" s="1"/>
  <c r="C81" i="2"/>
  <c r="F81" i="2" s="1"/>
  <c r="C65" i="4"/>
  <c r="F17" i="6"/>
  <c r="F61" i="6"/>
  <c r="C49" i="6"/>
  <c r="F12" i="6"/>
  <c r="C9" i="2"/>
  <c r="F9" i="2" s="1"/>
  <c r="F82" i="2"/>
  <c r="F26" i="2"/>
  <c r="C75" i="2"/>
  <c r="C56" i="2"/>
  <c r="F77" i="2"/>
  <c r="F25" i="2"/>
  <c r="F21" i="2"/>
  <c r="F66" i="2"/>
  <c r="F10" i="2"/>
  <c r="F78" i="2"/>
  <c r="F32" i="2"/>
  <c r="C89" i="2" l="1"/>
  <c r="C66" i="4"/>
  <c r="C69" i="6"/>
  <c r="F49" i="6"/>
  <c r="F75" i="2"/>
  <c r="F56" i="2"/>
  <c r="C90" i="2"/>
  <c r="F90" i="2" s="1"/>
  <c r="F89" i="2"/>
  <c r="C74" i="6" l="1"/>
  <c r="C71" i="6"/>
  <c r="F71" i="6" s="1"/>
  <c r="F69" i="6"/>
  <c r="F74" i="6" l="1"/>
  <c r="B20" i="5"/>
  <c r="C7" i="5"/>
  <c r="F29" i="5"/>
  <c r="F24" i="5"/>
  <c r="C22" i="5"/>
  <c r="F22" i="5" s="1"/>
  <c r="F21" i="5"/>
  <c r="F16" i="5"/>
  <c r="F14" i="5"/>
  <c r="F10" i="5"/>
  <c r="C10" i="5"/>
  <c r="F9" i="5"/>
  <c r="B15" i="5" l="1"/>
  <c r="C13" i="5" s="1"/>
  <c r="F20" i="5"/>
  <c r="F8" i="5"/>
  <c r="F7" i="5"/>
  <c r="C28" i="5" l="1"/>
  <c r="F28" i="5" s="1"/>
  <c r="F15" i="5"/>
  <c r="F13" i="5" l="1"/>
  <c r="A3" i="4"/>
  <c r="A2" i="4"/>
  <c r="A3" i="5"/>
  <c r="A2" i="5"/>
</calcChain>
</file>

<file path=xl/sharedStrings.xml><?xml version="1.0" encoding="utf-8"?>
<sst xmlns="http://schemas.openxmlformats.org/spreadsheetml/2006/main" count="388" uniqueCount="340">
  <si>
    <t>Ⅳ. 현금의 증가(감소)(Ⅰ+Ⅱ+Ⅲ)</t>
  </si>
  <si>
    <t>Ⅴ. 기초의 현금</t>
  </si>
  <si>
    <t>Ⅵ. 기말의 현금</t>
  </si>
  <si>
    <t>(4) 현금흐름표</t>
    <phoneticPr fontId="2" type="noConversion"/>
  </si>
  <si>
    <t>(3) 기본금변동계산서</t>
    <phoneticPr fontId="2" type="noConversion"/>
  </si>
  <si>
    <t xml:space="preserve">   (1) 약품비   </t>
  </si>
  <si>
    <t xml:space="preserve">   (2) 진료재료비</t>
  </si>
  <si>
    <t xml:space="preserve">   (3) 급식재료비</t>
  </si>
  <si>
    <t xml:space="preserve">   (2) 제수당   </t>
  </si>
  <si>
    <t xml:space="preserve">  1. 이자비용</t>
  </si>
  <si>
    <t>Ⅲ. 재무활동으로 인한 현금흐름</t>
  </si>
  <si>
    <t>(단위:원)</t>
    <phoneticPr fontId="2" type="noConversion"/>
  </si>
  <si>
    <t>과        목</t>
    <phoneticPr fontId="2" type="noConversion"/>
  </si>
  <si>
    <t>금         액</t>
    <phoneticPr fontId="2" type="noConversion"/>
  </si>
  <si>
    <t>차      감
(당기-전기)</t>
    <phoneticPr fontId="2" type="noConversion"/>
  </si>
  <si>
    <t xml:space="preserve">   1. 법인기본금</t>
    <phoneticPr fontId="2" type="noConversion"/>
  </si>
  <si>
    <t xml:space="preserve">  (1)유동성장기부채의 상환</t>
  </si>
  <si>
    <t>(2) 손익계산서</t>
    <phoneticPr fontId="2" type="noConversion"/>
  </si>
  <si>
    <t xml:space="preserve">   2. 기타기본금</t>
    <phoneticPr fontId="2" type="noConversion"/>
  </si>
  <si>
    <t>Ⅱ. 자본잉여금</t>
    <phoneticPr fontId="2" type="noConversion"/>
  </si>
  <si>
    <t xml:space="preserve">   1. 자산재평가적립금</t>
    <phoneticPr fontId="2" type="noConversion"/>
  </si>
  <si>
    <t>Ⅲ. 처분전이익잉여금</t>
    <phoneticPr fontId="2" type="noConversion"/>
  </si>
  <si>
    <t>1. 재 무 제 표</t>
    <phoneticPr fontId="2" type="noConversion"/>
  </si>
  <si>
    <t>(1) 재무상태표</t>
    <phoneticPr fontId="2" type="noConversion"/>
  </si>
  <si>
    <t>금         액</t>
    <phoneticPr fontId="2" type="noConversion"/>
  </si>
  <si>
    <t>결산서참조</t>
    <phoneticPr fontId="2" type="noConversion"/>
  </si>
  <si>
    <t>과        목</t>
    <phoneticPr fontId="2" type="noConversion"/>
  </si>
  <si>
    <t>금         액</t>
    <phoneticPr fontId="2" type="noConversion"/>
  </si>
  <si>
    <t>Ⅰ. 기본금</t>
    <phoneticPr fontId="2" type="noConversion"/>
  </si>
  <si>
    <t xml:space="preserve">   2. 기타자본잉여금</t>
    <phoneticPr fontId="2" type="noConversion"/>
  </si>
  <si>
    <t xml:space="preserve">     (또는 처분전이월결손금)</t>
    <phoneticPr fontId="2" type="noConversion"/>
  </si>
  <si>
    <t xml:space="preserve">   1. 전기이월이익잉여금</t>
    <phoneticPr fontId="2" type="noConversion"/>
  </si>
  <si>
    <t xml:space="preserve">   2. 회계변경의 누적효과</t>
    <phoneticPr fontId="2" type="noConversion"/>
  </si>
  <si>
    <t xml:space="preserve">   3. 전기오류수정이익</t>
    <phoneticPr fontId="2" type="noConversion"/>
  </si>
  <si>
    <t xml:space="preserve">     (또는 전기오류 수정손실)</t>
    <phoneticPr fontId="2" type="noConversion"/>
  </si>
  <si>
    <t xml:space="preserve">   4. 당기순이익</t>
    <phoneticPr fontId="2" type="noConversion"/>
  </si>
  <si>
    <t xml:space="preserve">      (또는 당기순손실)</t>
    <phoneticPr fontId="2" type="noConversion"/>
  </si>
  <si>
    <t>Ⅳ. 임의적립금이입액</t>
    <phoneticPr fontId="2" type="noConversion"/>
  </si>
  <si>
    <t xml:space="preserve">     (또는 결손금처리액)</t>
    <phoneticPr fontId="2" type="noConversion"/>
  </si>
  <si>
    <t xml:space="preserve">   1. 재평가적립금</t>
    <phoneticPr fontId="2" type="noConversion"/>
  </si>
  <si>
    <t>Ⅴ. 이익잉여금처분액</t>
    <phoneticPr fontId="2" type="noConversion"/>
  </si>
  <si>
    <t xml:space="preserve">   1. 이익준비금</t>
    <phoneticPr fontId="2" type="noConversion"/>
  </si>
  <si>
    <t xml:space="preserve">   2. 기업합리화적립금</t>
    <phoneticPr fontId="2" type="noConversion"/>
  </si>
  <si>
    <t>Ⅵ. 차기이월이익잉여금</t>
    <phoneticPr fontId="2" type="noConversion"/>
  </si>
  <si>
    <t xml:space="preserve">     (또는 차기이월결손금)</t>
    <phoneticPr fontId="2" type="noConversion"/>
  </si>
  <si>
    <t>충청남도 서산의료원</t>
  </si>
  <si>
    <t>(단위:원)</t>
  </si>
  <si>
    <t>과        목</t>
  </si>
  <si>
    <t>차      감
(당기-전기)</t>
  </si>
  <si>
    <t>금         액</t>
  </si>
  <si>
    <t>자        산</t>
  </si>
  <si>
    <t>Ⅰ. 유동자산</t>
  </si>
  <si>
    <t xml:space="preserve"> (1) 당좌자산</t>
  </si>
  <si>
    <t xml:space="preserve">   1. 현금및현금성자산</t>
  </si>
  <si>
    <t>국고보조금(현금)</t>
  </si>
  <si>
    <t xml:space="preserve">   2. 단기금융상품</t>
  </si>
  <si>
    <t xml:space="preserve">   3. 의료미수금</t>
  </si>
  <si>
    <t xml:space="preserve">      대손충당금</t>
  </si>
  <si>
    <t xml:space="preserve">   4. 기타미수금</t>
  </si>
  <si>
    <t xml:space="preserve">   5. 선납법인세</t>
  </si>
  <si>
    <t xml:space="preserve">   6. 미수수익</t>
  </si>
  <si>
    <t xml:space="preserve">   7. 단기대여금</t>
  </si>
  <si>
    <t xml:space="preserve">   8. 선급비용</t>
  </si>
  <si>
    <t xml:space="preserve"> (2) 재고자산</t>
  </si>
  <si>
    <t xml:space="preserve">   1. 약  품</t>
  </si>
  <si>
    <t xml:space="preserve">   2. 진료재료</t>
  </si>
  <si>
    <t xml:space="preserve">   3. 저장품</t>
  </si>
  <si>
    <t>Ⅱ. 비유동자산</t>
  </si>
  <si>
    <t xml:space="preserve"> (1)투자와 기타자산</t>
  </si>
  <si>
    <t xml:space="preserve">   1. 장기대여금</t>
  </si>
  <si>
    <t xml:space="preserve">   2. 만기보유증권</t>
  </si>
  <si>
    <t xml:space="preserve">   3. 보증금</t>
  </si>
  <si>
    <t xml:space="preserve">   4. 임차보증금</t>
  </si>
  <si>
    <t xml:space="preserve">   5. 전신전화가입권</t>
  </si>
  <si>
    <t xml:space="preserve"> (2) 유형자산</t>
  </si>
  <si>
    <t xml:space="preserve">   1. 토지</t>
  </si>
  <si>
    <t>국고보조금(토지)</t>
  </si>
  <si>
    <t xml:space="preserve">   2. 건물</t>
  </si>
  <si>
    <t>국고보조금(건물)</t>
  </si>
  <si>
    <t xml:space="preserve">       감가상각누계액</t>
  </si>
  <si>
    <t xml:space="preserve">   3. 구축물</t>
  </si>
  <si>
    <t>국고보조금(구축물)</t>
  </si>
  <si>
    <t xml:space="preserve">   4. 기계장치</t>
  </si>
  <si>
    <t>국고보조금(기계장치)</t>
  </si>
  <si>
    <t xml:space="preserve">   5. 의료장비</t>
  </si>
  <si>
    <t>국고보조금(의료장비)</t>
  </si>
  <si>
    <t xml:space="preserve">   6. 차량운반구</t>
  </si>
  <si>
    <t>국고보조금(차량운반구)</t>
  </si>
  <si>
    <t xml:space="preserve">   7. 공기구비품</t>
  </si>
  <si>
    <t>국고보조금(공기구비품)</t>
  </si>
  <si>
    <t xml:space="preserve">   8. 건설중인자산</t>
  </si>
  <si>
    <t>국고보조금(건설중인자산)</t>
  </si>
  <si>
    <t xml:space="preserve"> (3) 무형자산</t>
  </si>
  <si>
    <t>자 산 총 계</t>
  </si>
  <si>
    <t>부         채</t>
  </si>
  <si>
    <t>Ⅰ. 유동부채</t>
  </si>
  <si>
    <t xml:space="preserve">   1. 매입채무</t>
  </si>
  <si>
    <t xml:space="preserve">   2. 미지급금</t>
  </si>
  <si>
    <t xml:space="preserve">   3. 미지급법인세</t>
  </si>
  <si>
    <t xml:space="preserve">   4. 유동성장기부채</t>
  </si>
  <si>
    <t xml:space="preserve">   5. 예수금</t>
  </si>
  <si>
    <t xml:space="preserve">   6. 선수수익</t>
  </si>
  <si>
    <t xml:space="preserve">   7. 미지급비용</t>
  </si>
  <si>
    <t xml:space="preserve"> Ⅱ. 비유동부채</t>
  </si>
  <si>
    <t xml:space="preserve">   1. 지역개발기금</t>
  </si>
  <si>
    <t xml:space="preserve">   2. 장기차입금</t>
    <phoneticPr fontId="2" type="noConversion"/>
  </si>
  <si>
    <t xml:space="preserve">   3. 임대보증금</t>
    <phoneticPr fontId="2" type="noConversion"/>
  </si>
  <si>
    <t xml:space="preserve">   4. 퇴직급여충당부채</t>
    <phoneticPr fontId="2" type="noConversion"/>
  </si>
  <si>
    <t xml:space="preserve">      퇴직예치금</t>
  </si>
  <si>
    <t xml:space="preserve">      국민연금전환금</t>
  </si>
  <si>
    <t>Ⅲ.고유목적사업준비금</t>
  </si>
  <si>
    <t>Ⅳ.의료발전준비금</t>
  </si>
  <si>
    <t>부 채 총 계</t>
  </si>
  <si>
    <t>자         본</t>
  </si>
  <si>
    <t>Ⅰ. 자본(기본재산)</t>
  </si>
  <si>
    <t xml:space="preserve"> (1) 기본금</t>
  </si>
  <si>
    <t xml:space="preserve">    1. 법인기본금</t>
  </si>
  <si>
    <t xml:space="preserve">    2. 기타기본금</t>
  </si>
  <si>
    <t>Ⅱ. 잉여금</t>
  </si>
  <si>
    <t xml:space="preserve"> (1) 자본잉여금</t>
  </si>
  <si>
    <t xml:space="preserve">   1. 무상임차자산</t>
  </si>
  <si>
    <t xml:space="preserve">   2. 재평가적립금</t>
  </si>
  <si>
    <t xml:space="preserve"> (2) 이익잉여금(결손금)</t>
  </si>
  <si>
    <t xml:space="preserve">   1. 처분전이익잉여금</t>
  </si>
  <si>
    <t xml:space="preserve">      당기순이익(손실)</t>
  </si>
  <si>
    <t xml:space="preserve">      전기순이익(손실)</t>
  </si>
  <si>
    <t>자 본 총 계</t>
  </si>
  <si>
    <t>부채와 자본총계</t>
  </si>
  <si>
    <t>Ⅰ. 의료수익</t>
  </si>
  <si>
    <t xml:space="preserve">  1. 입원수익</t>
  </si>
  <si>
    <t xml:space="preserve">  2. 외래수익</t>
  </si>
  <si>
    <t xml:space="preserve">  3. 기타의료수익</t>
  </si>
  <si>
    <t xml:space="preserve">  4. 수탁진료수익</t>
  </si>
  <si>
    <t xml:space="preserve">Ⅱ. 의료비용 </t>
  </si>
  <si>
    <t xml:space="preserve">  1. 인건비  </t>
  </si>
  <si>
    <t xml:space="preserve">   (1) 기본급</t>
  </si>
  <si>
    <t xml:space="preserve">   (3) 퇴직급여</t>
  </si>
  <si>
    <t xml:space="preserve">  2. 재료비</t>
  </si>
  <si>
    <t xml:space="preserve">  3. 관리운영비</t>
  </si>
  <si>
    <t xml:space="preserve">   (1) 복리후생비</t>
  </si>
  <si>
    <t xml:space="preserve">   (2) 여비교통비</t>
  </si>
  <si>
    <t xml:space="preserve">   (3) 통신비</t>
  </si>
  <si>
    <t xml:space="preserve">   (4) 전기수도료</t>
  </si>
  <si>
    <t xml:space="preserve">   (5) 세금과공과</t>
  </si>
  <si>
    <t xml:space="preserve">   (6) 보험료</t>
  </si>
  <si>
    <t xml:space="preserve">   (7) 환경관리비</t>
  </si>
  <si>
    <t xml:space="preserve">   (8) 지급임차료</t>
  </si>
  <si>
    <t xml:space="preserve">   (9) 지급수수료</t>
  </si>
  <si>
    <t xml:space="preserve">   (10) 수선비</t>
  </si>
  <si>
    <t xml:space="preserve">   (11) 차량유지비</t>
  </si>
  <si>
    <t xml:space="preserve">   (12) 교육훈련비</t>
  </si>
  <si>
    <t xml:space="preserve">   (13) 도서인쇄비</t>
  </si>
  <si>
    <t xml:space="preserve">   (14) 업무추진비</t>
  </si>
  <si>
    <t xml:space="preserve">   (15) 관서업무비</t>
  </si>
  <si>
    <t xml:space="preserve">   (16) 행사비</t>
  </si>
  <si>
    <t xml:space="preserve">   (17) 연료비</t>
  </si>
  <si>
    <t xml:space="preserve">   (18) 의료사회사업비</t>
  </si>
  <si>
    <t xml:space="preserve">   (19) 소모품비</t>
  </si>
  <si>
    <t xml:space="preserve">   (20) 감가상각비</t>
  </si>
  <si>
    <t xml:space="preserve">   (21) 광고선전비</t>
  </si>
  <si>
    <t xml:space="preserve">   (22) 대손상각비</t>
  </si>
  <si>
    <t xml:space="preserve">   (23) 피복침구비</t>
  </si>
  <si>
    <t xml:space="preserve">   (24) 외주용역비</t>
  </si>
  <si>
    <t xml:space="preserve">   (25) 이전경비</t>
  </si>
  <si>
    <t xml:space="preserve">   (26) 잡비</t>
  </si>
  <si>
    <t xml:space="preserve">   (27) 의료분쟁비용</t>
  </si>
  <si>
    <t>Ⅲ.의료(손실)이익</t>
  </si>
  <si>
    <t>Ⅳ.의료외수익</t>
  </si>
  <si>
    <t xml:space="preserve">  1. 이자수익</t>
  </si>
  <si>
    <t xml:space="preserve">  2. 영안실수익</t>
  </si>
  <si>
    <t xml:space="preserve">  3. 주차수익</t>
  </si>
  <si>
    <t xml:space="preserve">  4. 유형자산처분이익</t>
  </si>
  <si>
    <t xml:space="preserve">  5. 대손충당금환입</t>
  </si>
  <si>
    <t xml:space="preserve">  6. 기타의업외수익</t>
  </si>
  <si>
    <t xml:space="preserve">  7. 보조금수익</t>
  </si>
  <si>
    <t xml:space="preserve">  8. 수탁진료부담금수익</t>
  </si>
  <si>
    <t xml:space="preserve">  9. 자산수증이익</t>
  </si>
  <si>
    <t xml:space="preserve">  10. 임대료수익</t>
  </si>
  <si>
    <t>Ⅴ.의업외비용</t>
  </si>
  <si>
    <t xml:space="preserve">  2. 영안실운영비</t>
  </si>
  <si>
    <t xml:space="preserve">  3. 주차운영비</t>
  </si>
  <si>
    <t xml:space="preserve">  4. 기타의료외비용</t>
  </si>
  <si>
    <t xml:space="preserve">  5. 수탁진료사업비용</t>
  </si>
  <si>
    <t xml:space="preserve">  6. 유형자산처분손실</t>
  </si>
  <si>
    <t xml:space="preserve">  7. 전기오류수정손실</t>
  </si>
  <si>
    <t>Ⅵ.법인세차감전이익</t>
  </si>
  <si>
    <t>Ⅶ.법인세비용등</t>
  </si>
  <si>
    <t>Ⅷ.고유목적사업준비금 설정전 당기순이익</t>
  </si>
  <si>
    <t>Ⅸ.고유목적사업준비금 전입액</t>
  </si>
  <si>
    <t>Ⅹ. 고유목적사업준비금 환입액</t>
  </si>
  <si>
    <r>
      <rPr>
        <b/>
        <sz val="11"/>
        <rFont val="NSimSun"/>
        <family val="3"/>
        <charset val="134"/>
      </rPr>
      <t>Ⅺ</t>
    </r>
    <r>
      <rPr>
        <b/>
        <sz val="11"/>
        <rFont val="신명조체"/>
        <family val="3"/>
        <charset val="129"/>
      </rPr>
      <t>.당기순이익(순손실)</t>
    </r>
  </si>
  <si>
    <t xml:space="preserve">      노인병원합산손실</t>
    <phoneticPr fontId="2" type="noConversion"/>
  </si>
  <si>
    <t xml:space="preserve">  (1)의료미수금의 감소(증가)</t>
  </si>
  <si>
    <t xml:space="preserve">  (2)기타미수금의 감소(증가)</t>
  </si>
  <si>
    <t xml:space="preserve">  (3)선납법인세의 감소(증가)</t>
  </si>
  <si>
    <t xml:space="preserve">  (4)미수수익의 감소(증가)</t>
  </si>
  <si>
    <t xml:space="preserve">  (5)선급비용의 감소(증가)</t>
  </si>
  <si>
    <t xml:space="preserve">  (6)재고자산의 감소(증가)</t>
  </si>
  <si>
    <t xml:space="preserve">  (7)매입채무의 증가(감소)</t>
  </si>
  <si>
    <t xml:space="preserve">  (8)미지급금의 증가(감소)</t>
  </si>
  <si>
    <t xml:space="preserve">  (9)미지급법인세의 증가(감소)</t>
  </si>
  <si>
    <t xml:space="preserve">  (10)예수금의 증가(감소)</t>
  </si>
  <si>
    <t xml:space="preserve">  (11)선수수익의 증가(감소)</t>
  </si>
  <si>
    <t xml:space="preserve">  (12)미지급비용의 증가(감소)</t>
  </si>
  <si>
    <t xml:space="preserve">  (13)퇴직급여충당부채의 증가(감소)</t>
  </si>
  <si>
    <t>Ⅰ. 영업활동으로 인한 현금흐름</t>
  </si>
  <si>
    <t xml:space="preserve"> 1. 당기순이익</t>
  </si>
  <si>
    <t xml:space="preserve"> 2. 현금의 유출이 없는 비용등의 가산</t>
  </si>
  <si>
    <t xml:space="preserve">  (1) 감가상각비</t>
  </si>
  <si>
    <t xml:space="preserve">  (2) 유형자산처분손실</t>
  </si>
  <si>
    <t xml:space="preserve">  (3) 고유목적사업준비금전입액</t>
  </si>
  <si>
    <t xml:space="preserve"> 3. 현금의 유입이 없는 수익등의 차감</t>
  </si>
  <si>
    <t xml:space="preserve">  (1) 유형자산처분이익</t>
  </si>
  <si>
    <t xml:space="preserve">  (2) 고유목적사업준비금환입액</t>
  </si>
  <si>
    <t xml:space="preserve">  (3) 노인병원합산손실</t>
    <phoneticPr fontId="2" type="noConversion"/>
  </si>
  <si>
    <t xml:space="preserve"> 4. 의료활동으로 인한 자산 부채의 변동</t>
  </si>
  <si>
    <t>Ⅱ. 투자활동으로 인한 현금흐름</t>
  </si>
  <si>
    <t xml:space="preserve"> 1. 투자활동으로 인한 현금유입액</t>
  </si>
  <si>
    <t xml:space="preserve">  (1)임차보증금의 감소</t>
  </si>
  <si>
    <t xml:space="preserve">  (2)단기금융상품의 감소</t>
  </si>
  <si>
    <t xml:space="preserve">  (3)단기대여금의 감소</t>
  </si>
  <si>
    <t xml:space="preserve">  (6)의료기구의 처분</t>
  </si>
  <si>
    <t xml:space="preserve">  (7)공기구비품의 처분</t>
  </si>
  <si>
    <t xml:space="preserve">  (8)차량운반구의 처분</t>
  </si>
  <si>
    <t xml:space="preserve">  (9)건설중인자산의 감소</t>
  </si>
  <si>
    <t xml:space="preserve"> 2. 투자활동으로 인한 현금유출액</t>
  </si>
  <si>
    <t xml:space="preserve">  (2)임차보증금의 증가</t>
  </si>
  <si>
    <t xml:space="preserve">  (3)만기보유증권의 취득</t>
  </si>
  <si>
    <t xml:space="preserve">  (4)토지의 증가</t>
  </si>
  <si>
    <t xml:space="preserve">  (5)건물의 증가</t>
  </si>
  <si>
    <t xml:space="preserve">  (6)구축물의 증가</t>
  </si>
  <si>
    <t xml:space="preserve">  (7)기계장치의 증가</t>
  </si>
  <si>
    <t xml:space="preserve">  (8)의료기구의 증가</t>
  </si>
  <si>
    <t xml:space="preserve">  (9)차량운반구의 증가</t>
  </si>
  <si>
    <t xml:space="preserve">  (10)공기구비품의 증가</t>
  </si>
  <si>
    <t xml:space="preserve">  (11)건설중인자산의 증가</t>
  </si>
  <si>
    <t xml:space="preserve"> 1. 재무활동으로 인한 현금유입액</t>
  </si>
  <si>
    <t xml:space="preserve">  (1)국고보조금(출연금)의 증가</t>
  </si>
  <si>
    <t xml:space="preserve">  (2) 지역개발기금의 증가</t>
  </si>
  <si>
    <t xml:space="preserve">  (3) 장기차입금의 증가</t>
  </si>
  <si>
    <t xml:space="preserve">  (4) 임대보증금의증가</t>
    <phoneticPr fontId="2" type="noConversion"/>
  </si>
  <si>
    <t xml:space="preserve"> 2. 재무활동으로 인한 현금유출액</t>
  </si>
  <si>
    <t xml:space="preserve">  (1)단기금융상품의 증가</t>
    <phoneticPr fontId="2" type="noConversion"/>
  </si>
  <si>
    <t>제 41(당) 기</t>
    <phoneticPr fontId="2" type="noConversion"/>
  </si>
  <si>
    <t>제 40(전) 기</t>
    <phoneticPr fontId="2" type="noConversion"/>
  </si>
  <si>
    <t>제41(당)기  2023년  12월  31일  현재</t>
    <phoneticPr fontId="2" type="noConversion"/>
  </si>
  <si>
    <t>제40(전)기  2022년  12월  31일  현재</t>
    <phoneticPr fontId="2" type="noConversion"/>
  </si>
  <si>
    <t>제41(당)기  2023년1월 1일부터     2023년 12월 31일까지</t>
    <phoneticPr fontId="2" type="noConversion"/>
  </si>
  <si>
    <t>제40(전)기  2022년1월 1일부터     2022년 12월 31일까지</t>
    <phoneticPr fontId="2" type="noConversion"/>
  </si>
  <si>
    <t xml:space="preserve">  (5)건물의 처분</t>
    <phoneticPr fontId="2" type="noConversion"/>
  </si>
  <si>
    <t xml:space="preserve">  (4)단기금융상품의 감소</t>
    <phoneticPr fontId="2" type="noConversion"/>
  </si>
  <si>
    <t xml:space="preserve">  (2)지역개발금의 상환</t>
    <phoneticPr fontId="2" type="noConversion"/>
  </si>
  <si>
    <t xml:space="preserve">  (3)장기차입금의 상환</t>
    <phoneticPr fontId="2" type="noConversion"/>
  </si>
  <si>
    <t xml:space="preserve">                (단위 : 명)</t>
  </si>
  <si>
    <t>직  종  별</t>
  </si>
  <si>
    <t>당기말현황</t>
  </si>
  <si>
    <t>전    기</t>
  </si>
  <si>
    <t>증    감</t>
  </si>
  <si>
    <t>연인원</t>
  </si>
  <si>
    <t>비    고</t>
  </si>
  <si>
    <t>계</t>
    <phoneticPr fontId="2" type="noConversion"/>
  </si>
  <si>
    <t xml:space="preserve"> /</t>
    <phoneticPr fontId="2" type="noConversion"/>
  </si>
  <si>
    <t>1.   상  임  이  사</t>
    <phoneticPr fontId="2" type="noConversion"/>
  </si>
  <si>
    <t>/</t>
    <phoneticPr fontId="2" type="noConversion"/>
  </si>
  <si>
    <t>2.   의    료     직</t>
    <phoneticPr fontId="2" type="noConversion"/>
  </si>
  <si>
    <t>/</t>
    <phoneticPr fontId="2" type="noConversion"/>
  </si>
  <si>
    <t>1. 의         사</t>
    <phoneticPr fontId="2" type="noConversion"/>
  </si>
  <si>
    <t>/</t>
  </si>
  <si>
    <r>
      <t>전공의(</t>
    </r>
    <r>
      <rPr>
        <sz val="10"/>
        <rFont val="맑은 고딕"/>
        <family val="1"/>
        <charset val="129"/>
      </rPr>
      <t>3</t>
    </r>
    <r>
      <rPr>
        <sz val="10"/>
        <rFont val="신명조체"/>
        <family val="1"/>
        <charset val="129"/>
      </rPr>
      <t>명)</t>
    </r>
    <r>
      <rPr>
        <sz val="10"/>
        <rFont val="맑은 고딕"/>
        <family val="1"/>
        <charset val="129"/>
      </rPr>
      <t>포함</t>
    </r>
    <phoneticPr fontId="2" type="noConversion"/>
  </si>
  <si>
    <t>2. 약         사</t>
    <phoneticPr fontId="2" type="noConversion"/>
  </si>
  <si>
    <t>3. 간   호   사</t>
    <phoneticPr fontId="2" type="noConversion"/>
  </si>
  <si>
    <t>3.   보    건     직</t>
    <phoneticPr fontId="2" type="noConversion"/>
  </si>
  <si>
    <t>1.방 사 선 사</t>
    <phoneticPr fontId="2" type="noConversion"/>
  </si>
  <si>
    <t>2.임상병리사</t>
    <phoneticPr fontId="2" type="noConversion"/>
  </si>
  <si>
    <t>3.물리,작업,언어치료사</t>
    <phoneticPr fontId="2" type="noConversion"/>
  </si>
  <si>
    <t>4.보건의료정보관리사</t>
    <phoneticPr fontId="2" type="noConversion"/>
  </si>
  <si>
    <t>5.치위생사</t>
    <phoneticPr fontId="2" type="noConversion"/>
  </si>
  <si>
    <t>6.영양사</t>
    <phoneticPr fontId="2" type="noConversion"/>
  </si>
  <si>
    <t>7.사회복지사</t>
    <phoneticPr fontId="2" type="noConversion"/>
  </si>
  <si>
    <t>8.응급의료정보관리사</t>
  </si>
  <si>
    <t>9.응급구조사</t>
    <phoneticPr fontId="2" type="noConversion"/>
  </si>
  <si>
    <t>10. 임상심리사</t>
    <phoneticPr fontId="2" type="noConversion"/>
  </si>
  <si>
    <t>4.   사    무     직</t>
    <phoneticPr fontId="2" type="noConversion"/>
  </si>
  <si>
    <t>1.사   무   원</t>
    <phoneticPr fontId="2" type="noConversion"/>
  </si>
  <si>
    <t>2.기타</t>
    <phoneticPr fontId="2" type="noConversion"/>
  </si>
  <si>
    <t>5.   기술(능)직(고용직)</t>
    <phoneticPr fontId="2" type="noConversion"/>
  </si>
  <si>
    <t>1.전 기 기 사</t>
  </si>
  <si>
    <t>2.전산처리사</t>
  </si>
  <si>
    <t>3.열 관 리 사</t>
  </si>
  <si>
    <t>4.건 축 기 사</t>
  </si>
  <si>
    <t>5.환 경 기 사</t>
    <phoneticPr fontId="2" type="noConversion"/>
  </si>
  <si>
    <t>6.고압가스기사</t>
    <phoneticPr fontId="2" type="noConversion"/>
  </si>
  <si>
    <t>7.소방기사</t>
    <phoneticPr fontId="2" type="noConversion"/>
  </si>
  <si>
    <t>8.보건, 의공, 안전관리사</t>
    <phoneticPr fontId="2" type="noConversion"/>
  </si>
  <si>
    <t>9.간호조무사</t>
    <phoneticPr fontId="2" type="noConversion"/>
  </si>
  <si>
    <t>10.운전원</t>
    <phoneticPr fontId="2" type="noConversion"/>
  </si>
  <si>
    <t>11.조리사</t>
    <phoneticPr fontId="2" type="noConversion"/>
  </si>
  <si>
    <t>12.장례지도사</t>
    <phoneticPr fontId="2" type="noConversion"/>
  </si>
  <si>
    <t>13.사서</t>
    <phoneticPr fontId="2" type="noConversion"/>
  </si>
  <si>
    <t>14.조리원</t>
    <phoneticPr fontId="2" type="noConversion"/>
  </si>
  <si>
    <t>조리원조리사 통합</t>
    <phoneticPr fontId="2" type="noConversion"/>
  </si>
  <si>
    <t>15.실무원</t>
    <phoneticPr fontId="2" type="noConversion"/>
  </si>
  <si>
    <t>장애인근로자(3)포함</t>
    <phoneticPr fontId="2" type="noConversion"/>
  </si>
  <si>
    <t>6.일용잡급직</t>
    <phoneticPr fontId="2" type="noConversion"/>
  </si>
  <si>
    <t>1.상근노무직</t>
    <phoneticPr fontId="2" type="noConversion"/>
  </si>
  <si>
    <t>2.기        타</t>
    <phoneticPr fontId="2" type="noConversion"/>
  </si>
  <si>
    <t>※ 의사[전공의(3명) 포함 / 원장은 상임이사에 포함]</t>
    <phoneticPr fontId="2" type="noConversion"/>
  </si>
  <si>
    <t>※ 계약직은 직종별 현원에 포함. ※ 연인원 : 실제근무기간(공휴일포함) × 인원수</t>
    <phoneticPr fontId="2" type="noConversion"/>
  </si>
  <si>
    <t>※ 일용잡급직: 일용인부 계약 후 임금지급자</t>
    <phoneticPr fontId="2" type="noConversion"/>
  </si>
  <si>
    <t>과     목</t>
  </si>
  <si>
    <t>예  산  액
(A)</t>
  </si>
  <si>
    <t>예산결정후증감(B)</t>
  </si>
  <si>
    <t>이월
예산
(C)</t>
  </si>
  <si>
    <t>예산현액
(D)=(A+B+C)</t>
  </si>
  <si>
    <t>지출원인
행위액 
(E)</t>
  </si>
  <si>
    <t>채무
확정액 
(F)</t>
  </si>
  <si>
    <t>지출액(G)</t>
  </si>
  <si>
    <t>관</t>
  </si>
  <si>
    <t>항</t>
  </si>
  <si>
    <t>목</t>
  </si>
  <si>
    <t>세  목</t>
  </si>
  <si>
    <t>예비비</t>
  </si>
  <si>
    <t>목간전용</t>
  </si>
  <si>
    <t>100 인건비</t>
  </si>
  <si>
    <t>101 급여</t>
  </si>
  <si>
    <t>101-1의사직급여</t>
  </si>
  <si>
    <t>101-2간호직급여</t>
  </si>
  <si>
    <t>101-3약무직급여</t>
  </si>
  <si>
    <t>101-4의료기사급여</t>
  </si>
  <si>
    <t>101-5영양직급여</t>
  </si>
  <si>
    <t>101-6사무직급여</t>
  </si>
  <si>
    <t>101-7기술직급여</t>
  </si>
  <si>
    <t>101-8기능직급여</t>
  </si>
  <si>
    <t>101-9기타직급여</t>
  </si>
  <si>
    <t>102 제수당</t>
  </si>
  <si>
    <t>102-1 제수당</t>
  </si>
  <si>
    <t>103 퇴직급여</t>
  </si>
  <si>
    <t>103-1 퇴직급여</t>
  </si>
  <si>
    <t>□ 인건비 예산과 집행현황</t>
    <phoneticPr fontId="39" type="noConversion"/>
  </si>
  <si>
    <t>□ 인력현황(정원/현원)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</si>
</sst>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#,##0_);\(#,##0\)"/>
    <numFmt numFmtId="177" formatCode="* #,##0;\(* #,##0\);_-* &quot;-&quot;_-;_-@_-"/>
    <numFmt numFmtId="178" formatCode="* #,##0;_-\(* #,##0\);_-* &quot;-&quot;_-;_-@_-"/>
    <numFmt numFmtId="179" formatCode="#,##0;\(* #,##0\);_-* &quot;-&quot;_-;_-@_-"/>
    <numFmt numFmtId="180" formatCode="\ #,##0_-;\(\ #,##0\);_-* &quot;-&quot;_-;_-@_-"/>
    <numFmt numFmtId="181" formatCode="#,##0_);[Red]\(#,##0\)"/>
    <numFmt numFmtId="182" formatCode="_-* #,##0_-;\△* #,##0_-;_-* &quot;-&quot;_-;_-@_-"/>
    <numFmt numFmtId="183" formatCode="#,##0;&quot;△&quot;#,##0;_-* &quot;-&quot;_-;_-@_-"/>
  </numFmts>
  <fonts count="40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20"/>
      <color theme="1"/>
      <name val="신명조체"/>
      <family val="1"/>
      <charset val="129"/>
    </font>
    <font>
      <b/>
      <sz val="24"/>
      <color theme="1"/>
      <name val="신명조체"/>
      <family val="1"/>
      <charset val="129"/>
    </font>
    <font>
      <sz val="11"/>
      <color theme="1"/>
      <name val="신명조체"/>
      <family val="1"/>
      <charset val="129"/>
    </font>
    <font>
      <b/>
      <sz val="16"/>
      <color theme="1"/>
      <name val="신명조체"/>
      <family val="1"/>
      <charset val="129"/>
    </font>
    <font>
      <b/>
      <sz val="11"/>
      <color theme="1"/>
      <name val="신명조체"/>
      <family val="1"/>
      <charset val="129"/>
    </font>
    <font>
      <b/>
      <sz val="10.5"/>
      <color theme="1"/>
      <name val="신명조체"/>
      <family val="1"/>
      <charset val="129"/>
    </font>
    <font>
      <sz val="10.5"/>
      <color theme="1"/>
      <name val="신명조체"/>
      <family val="1"/>
      <charset val="129"/>
    </font>
    <font>
      <sz val="14"/>
      <color theme="1"/>
      <name val="신명조체"/>
      <family val="1"/>
      <charset val="129"/>
    </font>
    <font>
      <b/>
      <sz val="18"/>
      <color theme="1"/>
      <name val="신명조체"/>
      <family val="1"/>
      <charset val="129"/>
    </font>
    <font>
      <b/>
      <sz val="11"/>
      <color theme="1"/>
      <name val="돋움"/>
      <family val="3"/>
      <charset val="129"/>
    </font>
    <font>
      <sz val="11"/>
      <name val="신명조체"/>
      <family val="1"/>
      <charset val="129"/>
    </font>
    <font>
      <b/>
      <sz val="11"/>
      <name val="신명조체"/>
      <family val="1"/>
      <charset val="129"/>
    </font>
    <font>
      <sz val="10.5"/>
      <name val="신명조체"/>
      <family val="1"/>
      <charset val="129"/>
    </font>
    <font>
      <sz val="11"/>
      <name val="바탕체"/>
      <family val="1"/>
      <charset val="129"/>
    </font>
    <font>
      <sz val="11"/>
      <name val="신명조체"/>
      <family val="3"/>
      <charset val="129"/>
    </font>
    <font>
      <sz val="11"/>
      <color rgb="FF000000"/>
      <name val="신명조체"/>
      <family val="3"/>
      <charset val="129"/>
    </font>
    <font>
      <b/>
      <sz val="11"/>
      <name val="신명조체"/>
      <family val="3"/>
      <charset val="129"/>
    </font>
    <font>
      <b/>
      <sz val="11"/>
      <color rgb="FF000000"/>
      <name val="신명조체"/>
      <family val="3"/>
      <charset val="129"/>
    </font>
    <font>
      <b/>
      <sz val="10.5"/>
      <name val="신명조체"/>
      <family val="3"/>
      <charset val="129"/>
    </font>
    <font>
      <sz val="10"/>
      <name val="신명조체"/>
      <family val="3"/>
      <charset val="129"/>
    </font>
    <font>
      <sz val="10.5"/>
      <name val="신명조체"/>
      <family val="3"/>
      <charset val="129"/>
    </font>
    <font>
      <b/>
      <sz val="11"/>
      <name val="NSimSun"/>
      <family val="3"/>
      <charset val="134"/>
    </font>
    <font>
      <sz val="10.5"/>
      <color rgb="FF000000"/>
      <name val="신명조체"/>
      <family val="3"/>
      <charset val="129"/>
    </font>
    <font>
      <b/>
      <sz val="10.5"/>
      <color rgb="FF000000"/>
      <name val="신명조체"/>
      <family val="3"/>
      <charset val="129"/>
    </font>
    <font>
      <b/>
      <sz val="20"/>
      <name val="신명조체"/>
      <family val="3"/>
      <charset val="129"/>
    </font>
    <font>
      <sz val="12"/>
      <name val="신명조체"/>
      <family val="3"/>
      <charset val="129"/>
    </font>
    <font>
      <sz val="12"/>
      <name val="신명조체"/>
      <family val="1"/>
      <charset val="129"/>
    </font>
    <font>
      <sz val="10"/>
      <name val="신명조체"/>
      <family val="1"/>
      <charset val="129"/>
    </font>
    <font>
      <sz val="10"/>
      <name val="맑은 고딕"/>
      <family val="1"/>
      <charset val="129"/>
    </font>
    <font>
      <sz val="11"/>
      <name val="맑은 고딕"/>
      <family val="1"/>
      <charset val="129"/>
    </font>
    <font>
      <sz val="14"/>
      <name val="신명조체"/>
      <family val="3"/>
      <charset val="129"/>
    </font>
    <font>
      <sz val="16"/>
      <name val="신명조체"/>
      <family val="3"/>
      <charset val="129"/>
    </font>
    <font>
      <sz val="16"/>
      <color rgb="FF000000"/>
      <name val="신명조체"/>
      <family val="3"/>
      <charset val="129"/>
    </font>
    <font>
      <b/>
      <sz val="16"/>
      <name val="신명조체"/>
      <family val="3"/>
      <charset val="129"/>
    </font>
    <font>
      <b/>
      <sz val="16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41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>
      <alignment vertical="center"/>
    </xf>
  </cellStyleXfs>
  <cellXfs count="190">
    <xf numFmtId="0" fontId="0" fillId="0" borderId="0" xfId="0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Continuous" wrapText="1"/>
    </xf>
    <xf numFmtId="0" fontId="6" fillId="0" borderId="0" xfId="0" applyFont="1" applyFill="1" applyAlignment="1">
      <alignment horizontal="centerContinuous"/>
    </xf>
    <xf numFmtId="0" fontId="6" fillId="0" borderId="0" xfId="0" applyFont="1" applyFill="1"/>
    <xf numFmtId="0" fontId="6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Continuous" vertical="center"/>
    </xf>
    <xf numFmtId="0" fontId="8" fillId="0" borderId="5" xfId="0" applyFont="1" applyFill="1" applyBorder="1" applyAlignment="1">
      <alignment horizontal="centerContinuous" vertical="center"/>
    </xf>
    <xf numFmtId="0" fontId="6" fillId="0" borderId="5" xfId="0" applyFont="1" applyFill="1" applyBorder="1" applyAlignment="1">
      <alignment horizontal="centerContinuous" vertical="center"/>
    </xf>
    <xf numFmtId="0" fontId="9" fillId="0" borderId="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Continuous"/>
    </xf>
    <xf numFmtId="0" fontId="6" fillId="0" borderId="7" xfId="0" applyFont="1" applyFill="1" applyBorder="1"/>
    <xf numFmtId="0" fontId="6" fillId="0" borderId="7" xfId="0" applyFont="1" applyFill="1" applyBorder="1" applyAlignment="1">
      <alignment horizontal="right"/>
    </xf>
    <xf numFmtId="0" fontId="8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177" fontId="10" fillId="0" borderId="0" xfId="0" applyNumberFormat="1" applyFont="1" applyFill="1" applyBorder="1" applyAlignment="1">
      <alignment vertic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vertical="center"/>
    </xf>
    <xf numFmtId="0" fontId="6" fillId="0" borderId="0" xfId="0" applyNumberFormat="1" applyFont="1" applyFill="1" applyBorder="1"/>
    <xf numFmtId="0" fontId="10" fillId="0" borderId="1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177" fontId="10" fillId="0" borderId="1" xfId="0" applyNumberFormat="1" applyFont="1" applyFill="1" applyBorder="1" applyAlignment="1">
      <alignment horizontal="center" vertical="center" shrinkToFit="1"/>
    </xf>
    <xf numFmtId="177" fontId="10" fillId="0" borderId="1" xfId="0" applyNumberFormat="1" applyFont="1" applyFill="1" applyBorder="1" applyAlignment="1">
      <alignment horizontal="center" shrinkToFit="1"/>
    </xf>
    <xf numFmtId="177" fontId="10" fillId="0" borderId="1" xfId="1" applyNumberFormat="1" applyFont="1" applyFill="1" applyBorder="1" applyAlignment="1">
      <alignment horizontal="center" vertical="center" shrinkToFit="1"/>
    </xf>
    <xf numFmtId="177" fontId="10" fillId="0" borderId="4" xfId="0" applyNumberFormat="1" applyFont="1" applyFill="1" applyBorder="1" applyAlignment="1">
      <alignment horizontal="center" vertical="center" shrinkToFit="1"/>
    </xf>
    <xf numFmtId="177" fontId="10" fillId="0" borderId="2" xfId="0" applyNumberFormat="1" applyFont="1" applyFill="1" applyBorder="1" applyAlignment="1">
      <alignment horizontal="center" vertical="center" shrinkToFit="1"/>
    </xf>
    <xf numFmtId="0" fontId="15" fillId="0" borderId="3" xfId="0" applyFont="1" applyFill="1" applyBorder="1" applyAlignment="1">
      <alignment horizontal="centerContinuous" vertical="center"/>
    </xf>
    <xf numFmtId="0" fontId="15" fillId="0" borderId="5" xfId="0" applyFont="1" applyFill="1" applyBorder="1" applyAlignment="1">
      <alignment horizontal="centerContinuous" vertical="center"/>
    </xf>
    <xf numFmtId="0" fontId="14" fillId="0" borderId="0" xfId="0" applyFont="1" applyFill="1" applyBorder="1" applyAlignment="1">
      <alignment horizontal="centerContinuous"/>
    </xf>
    <xf numFmtId="180" fontId="17" fillId="0" borderId="1" xfId="1" applyNumberFormat="1" applyFont="1" applyFill="1" applyBorder="1" applyAlignment="1">
      <alignment vertical="center" shrinkToFit="1"/>
    </xf>
    <xf numFmtId="177" fontId="16" fillId="0" borderId="1" xfId="0" applyNumberFormat="1" applyFont="1" applyFill="1" applyBorder="1" applyAlignment="1">
      <alignment horizontal="center" vertical="center" shrinkToFit="1"/>
    </xf>
    <xf numFmtId="0" fontId="18" fillId="0" borderId="0" xfId="0" applyNumberFormat="1" applyFont="1" applyFill="1" applyAlignment="1">
      <alignment horizontal="centerContinuous" wrapText="1"/>
    </xf>
    <xf numFmtId="0" fontId="18" fillId="0" borderId="0" xfId="0" applyNumberFormat="1" applyFont="1" applyFill="1" applyAlignment="1">
      <alignment horizontal="centerContinuous"/>
    </xf>
    <xf numFmtId="0" fontId="19" fillId="0" borderId="0" xfId="0" applyNumberFormat="1" applyFont="1" applyFill="1"/>
    <xf numFmtId="0" fontId="18" fillId="0" borderId="0" xfId="0" applyNumberFormat="1" applyFont="1" applyFill="1"/>
    <xf numFmtId="0" fontId="18" fillId="0" borderId="0" xfId="0" applyNumberFormat="1" applyFont="1" applyFill="1" applyAlignment="1">
      <alignment horizontal="right"/>
    </xf>
    <xf numFmtId="0" fontId="20" fillId="0" borderId="3" xfId="0" applyNumberFormat="1" applyFont="1" applyFill="1" applyBorder="1" applyAlignment="1">
      <alignment horizontal="centerContinuous" vertical="center"/>
    </xf>
    <xf numFmtId="0" fontId="21" fillId="0" borderId="0" xfId="0" applyNumberFormat="1" applyFont="1" applyFill="1"/>
    <xf numFmtId="0" fontId="20" fillId="0" borderId="5" xfId="0" applyNumberFormat="1" applyFont="1" applyFill="1" applyBorder="1" applyAlignment="1">
      <alignment horizontal="centerContinuous" vertical="center"/>
    </xf>
    <xf numFmtId="0" fontId="18" fillId="0" borderId="5" xfId="0" applyNumberFormat="1" applyFont="1" applyFill="1" applyBorder="1" applyAlignment="1">
      <alignment horizontal="centerContinuous" vertical="center"/>
    </xf>
    <xf numFmtId="0" fontId="22" fillId="0" borderId="1" xfId="0" applyNumberFormat="1" applyFont="1" applyFill="1" applyBorder="1" applyAlignment="1">
      <alignment horizontal="center" vertical="center"/>
    </xf>
    <xf numFmtId="178" fontId="23" fillId="0" borderId="1" xfId="0" applyNumberFormat="1" applyFont="1" applyFill="1" applyBorder="1" applyAlignment="1">
      <alignment vertical="center" shrinkToFit="1"/>
    </xf>
    <xf numFmtId="0" fontId="22" fillId="0" borderId="1" xfId="0" applyNumberFormat="1" applyFont="1" applyFill="1" applyBorder="1" applyAlignment="1">
      <alignment vertical="center"/>
    </xf>
    <xf numFmtId="179" fontId="23" fillId="0" borderId="1" xfId="0" applyNumberFormat="1" applyFont="1" applyFill="1" applyBorder="1" applyAlignment="1">
      <alignment vertical="center" shrinkToFit="1"/>
    </xf>
    <xf numFmtId="0" fontId="24" fillId="0" borderId="1" xfId="0" applyNumberFormat="1" applyFont="1" applyFill="1" applyBorder="1" applyAlignment="1">
      <alignment vertical="center" shrinkToFit="1"/>
    </xf>
    <xf numFmtId="0" fontId="24" fillId="0" borderId="1" xfId="0" applyNumberFormat="1" applyFont="1" applyFill="1" applyBorder="1" applyAlignment="1">
      <alignment horizontal="center" vertical="center" shrinkToFit="1"/>
    </xf>
    <xf numFmtId="0" fontId="22" fillId="0" borderId="1" xfId="0" applyNumberFormat="1" applyFont="1" applyFill="1" applyBorder="1" applyAlignment="1">
      <alignment vertical="center" shrinkToFit="1"/>
    </xf>
    <xf numFmtId="0" fontId="24" fillId="0" borderId="2" xfId="0" applyNumberFormat="1" applyFont="1" applyFill="1" applyBorder="1" applyAlignment="1">
      <alignment vertical="center" shrinkToFit="1"/>
    </xf>
    <xf numFmtId="179" fontId="23" fillId="0" borderId="2" xfId="0" applyNumberFormat="1" applyFont="1" applyFill="1" applyBorder="1" applyAlignment="1">
      <alignment vertical="center" shrinkToFit="1"/>
    </xf>
    <xf numFmtId="0" fontId="22" fillId="0" borderId="2" xfId="0" applyNumberFormat="1" applyFont="1" applyFill="1" applyBorder="1" applyAlignment="1">
      <alignment horizontal="center" vertical="center" shrinkToFit="1"/>
    </xf>
    <xf numFmtId="178" fontId="23" fillId="0" borderId="2" xfId="0" applyNumberFormat="1" applyFont="1" applyFill="1" applyBorder="1" applyAlignment="1">
      <alignment vertical="center" shrinkToFit="1"/>
    </xf>
    <xf numFmtId="178" fontId="23" fillId="0" borderId="2" xfId="0" applyNumberFormat="1" applyFont="1" applyFill="1" applyBorder="1" applyAlignment="1">
      <alignment horizontal="center" vertical="center" shrinkToFit="1"/>
    </xf>
    <xf numFmtId="178" fontId="23" fillId="0" borderId="1" xfId="0" applyNumberFormat="1" applyFont="1" applyFill="1" applyBorder="1" applyAlignment="1">
      <alignment horizontal="center" vertical="center" shrinkToFit="1"/>
    </xf>
    <xf numFmtId="0" fontId="22" fillId="0" borderId="1" xfId="0" applyNumberFormat="1" applyFont="1" applyFill="1" applyBorder="1" applyAlignment="1">
      <alignment horizontal="center" vertical="center" shrinkToFit="1"/>
    </xf>
    <xf numFmtId="178" fontId="23" fillId="0" borderId="4" xfId="0" applyNumberFormat="1" applyFont="1" applyFill="1" applyBorder="1" applyAlignment="1">
      <alignment vertical="center" shrinkToFit="1"/>
    </xf>
    <xf numFmtId="0" fontId="22" fillId="0" borderId="2" xfId="0" applyNumberFormat="1" applyFont="1" applyFill="1" applyBorder="1" applyAlignment="1">
      <alignment vertical="center"/>
    </xf>
    <xf numFmtId="178" fontId="24" fillId="0" borderId="2" xfId="0" applyNumberFormat="1" applyFont="1" applyFill="1" applyBorder="1" applyAlignment="1">
      <alignment horizontal="right" vertical="center" shrinkToFit="1"/>
    </xf>
    <xf numFmtId="0" fontId="24" fillId="0" borderId="3" xfId="0" applyNumberFormat="1" applyFont="1" applyFill="1" applyBorder="1" applyAlignment="1">
      <alignment vertical="center"/>
    </xf>
    <xf numFmtId="178" fontId="24" fillId="0" borderId="3" xfId="0" applyNumberFormat="1" applyFont="1" applyFill="1" applyBorder="1" applyAlignment="1">
      <alignment horizontal="right" vertical="center" shrinkToFit="1"/>
    </xf>
    <xf numFmtId="0" fontId="22" fillId="0" borderId="3" xfId="0" applyNumberFormat="1" applyFont="1" applyFill="1" applyBorder="1" applyAlignment="1">
      <alignment vertical="center"/>
    </xf>
    <xf numFmtId="3" fontId="19" fillId="0" borderId="0" xfId="0" applyNumberFormat="1" applyFont="1" applyFill="1"/>
    <xf numFmtId="178" fontId="19" fillId="0" borderId="0" xfId="0" applyNumberFormat="1" applyFont="1" applyFill="1"/>
    <xf numFmtId="0" fontId="22" fillId="0" borderId="3" xfId="0" applyNumberFormat="1" applyFont="1" applyFill="1" applyBorder="1" applyAlignment="1">
      <alignment vertical="center" wrapText="1"/>
    </xf>
    <xf numFmtId="0" fontId="26" fillId="0" borderId="1" xfId="0" applyNumberFormat="1" applyFont="1" applyFill="1" applyBorder="1" applyAlignment="1">
      <alignment vertical="center"/>
    </xf>
    <xf numFmtId="177" fontId="26" fillId="0" borderId="1" xfId="0" applyNumberFormat="1" applyFont="1" applyFill="1" applyBorder="1" applyAlignment="1">
      <alignment vertical="center"/>
    </xf>
    <xf numFmtId="3" fontId="26" fillId="0" borderId="1" xfId="0" applyNumberFormat="1" applyFont="1" applyFill="1" applyBorder="1" applyAlignment="1">
      <alignment vertical="center"/>
    </xf>
    <xf numFmtId="0" fontId="26" fillId="0" borderId="1" xfId="0" applyNumberFormat="1" applyFont="1" applyFill="1" applyBorder="1" applyAlignment="1">
      <alignment vertical="center" shrinkToFit="1"/>
    </xf>
    <xf numFmtId="0" fontId="27" fillId="0" borderId="1" xfId="0" applyNumberFormat="1" applyFont="1" applyFill="1" applyBorder="1" applyAlignment="1">
      <alignment vertical="center" shrinkToFit="1"/>
    </xf>
    <xf numFmtId="181" fontId="26" fillId="0" borderId="1" xfId="0" applyNumberFormat="1" applyFont="1" applyFill="1" applyBorder="1" applyAlignment="1">
      <alignment vertical="center"/>
    </xf>
    <xf numFmtId="0" fontId="27" fillId="0" borderId="4" xfId="0" applyNumberFormat="1" applyFont="1" applyFill="1" applyBorder="1" applyAlignment="1">
      <alignment vertical="center"/>
    </xf>
    <xf numFmtId="177" fontId="26" fillId="0" borderId="4" xfId="0" applyNumberFormat="1" applyFont="1" applyFill="1" applyBorder="1" applyAlignment="1">
      <alignment vertical="center"/>
    </xf>
    <xf numFmtId="176" fontId="26" fillId="0" borderId="4" xfId="0" applyNumberFormat="1" applyFont="1" applyFill="1" applyBorder="1" applyAlignment="1">
      <alignment vertical="center"/>
    </xf>
    <xf numFmtId="0" fontId="26" fillId="0" borderId="2" xfId="0" applyNumberFormat="1" applyFont="1" applyFill="1" applyBorder="1" applyAlignment="1">
      <alignment vertical="center"/>
    </xf>
    <xf numFmtId="177" fontId="26" fillId="0" borderId="2" xfId="0" applyNumberFormat="1" applyFont="1" applyFill="1" applyBorder="1" applyAlignment="1">
      <alignment vertical="center"/>
    </xf>
    <xf numFmtId="3" fontId="26" fillId="0" borderId="2" xfId="0" applyNumberFormat="1" applyFont="1" applyFill="1" applyBorder="1" applyAlignment="1">
      <alignment vertical="center"/>
    </xf>
    <xf numFmtId="0" fontId="27" fillId="0" borderId="3" xfId="0" applyNumberFormat="1" applyFont="1" applyFill="1" applyBorder="1" applyAlignment="1">
      <alignment vertical="center"/>
    </xf>
    <xf numFmtId="177" fontId="26" fillId="0" borderId="3" xfId="0" applyNumberFormat="1" applyFont="1" applyFill="1" applyBorder="1" applyAlignment="1">
      <alignment vertical="center"/>
    </xf>
    <xf numFmtId="176" fontId="26" fillId="0" borderId="3" xfId="0" applyNumberFormat="1" applyFont="1" applyFill="1" applyBorder="1" applyAlignment="1">
      <alignment vertical="center"/>
    </xf>
    <xf numFmtId="3" fontId="26" fillId="0" borderId="3" xfId="0" applyNumberFormat="1" applyFont="1" applyFill="1" applyBorder="1" applyAlignment="1">
      <alignment vertical="center"/>
    </xf>
    <xf numFmtId="180" fontId="17" fillId="0" borderId="3" xfId="1" applyNumberFormat="1" applyFont="1" applyFill="1" applyBorder="1" applyAlignment="1">
      <alignment vertical="center" shrinkToFit="1"/>
    </xf>
    <xf numFmtId="0" fontId="24" fillId="0" borderId="2" xfId="0" applyNumberFormat="1" applyFont="1" applyFill="1" applyBorder="1" applyAlignment="1">
      <alignment horizontal="center" vertical="center" shrinkToFit="1"/>
    </xf>
    <xf numFmtId="176" fontId="26" fillId="0" borderId="1" xfId="0" applyNumberFormat="1" applyFont="1" applyFill="1" applyBorder="1" applyAlignment="1">
      <alignment vertical="center"/>
    </xf>
    <xf numFmtId="0" fontId="28" fillId="0" borderId="0" xfId="0" applyNumberFormat="1" applyFont="1" applyFill="1" applyAlignment="1">
      <alignment vertical="center"/>
    </xf>
    <xf numFmtId="0" fontId="29" fillId="0" borderId="0" xfId="0" applyNumberFormat="1" applyFont="1" applyFill="1" applyAlignment="1">
      <alignment vertical="center"/>
    </xf>
    <xf numFmtId="182" fontId="29" fillId="0" borderId="0" xfId="1" applyNumberFormat="1" applyFont="1" applyFill="1" applyAlignment="1">
      <alignment vertical="center"/>
    </xf>
    <xf numFmtId="0" fontId="29" fillId="0" borderId="0" xfId="0" applyNumberFormat="1" applyFont="1" applyFill="1" applyAlignment="1">
      <alignment horizontal="right" vertical="center"/>
    </xf>
    <xf numFmtId="0" fontId="18" fillId="0" borderId="5" xfId="0" applyNumberFormat="1" applyFont="1" applyFill="1" applyBorder="1" applyAlignment="1">
      <alignment horizontal="center" vertical="center" shrinkToFit="1"/>
    </xf>
    <xf numFmtId="182" fontId="18" fillId="0" borderId="5" xfId="1" applyNumberFormat="1" applyFont="1" applyFill="1" applyBorder="1" applyAlignment="1">
      <alignment horizontal="center" vertical="center" shrinkToFit="1"/>
    </xf>
    <xf numFmtId="0" fontId="29" fillId="0" borderId="5" xfId="0" applyNumberFormat="1" applyFont="1" applyFill="1" applyBorder="1" applyAlignment="1">
      <alignment horizontal="center" vertical="center" shrinkToFit="1"/>
    </xf>
    <xf numFmtId="41" fontId="14" fillId="0" borderId="15" xfId="4" applyFont="1" applyFill="1" applyBorder="1" applyAlignment="1">
      <alignment horizontal="center" vertical="center" shrinkToFit="1"/>
    </xf>
    <xf numFmtId="41" fontId="14" fillId="0" borderId="7" xfId="4" applyFont="1" applyFill="1" applyBorder="1" applyAlignment="1">
      <alignment horizontal="center" vertical="center"/>
    </xf>
    <xf numFmtId="41" fontId="14" fillId="0" borderId="16" xfId="4" applyFont="1" applyFill="1" applyBorder="1" applyAlignment="1">
      <alignment horizontal="center" vertical="center" shrinkToFit="1"/>
    </xf>
    <xf numFmtId="182" fontId="14" fillId="0" borderId="3" xfId="1" applyNumberFormat="1" applyFont="1" applyFill="1" applyBorder="1" applyAlignment="1">
      <alignment horizontal="right" vertical="center" shrinkToFit="1"/>
    </xf>
    <xf numFmtId="41" fontId="14" fillId="0" borderId="2" xfId="4" applyFont="1" applyFill="1" applyBorder="1" applyAlignment="1">
      <alignment horizontal="center" vertical="center" shrinkToFit="1"/>
    </xf>
    <xf numFmtId="0" fontId="30" fillId="0" borderId="2" xfId="0" applyFont="1" applyFill="1" applyBorder="1" applyAlignment="1">
      <alignment vertical="center" shrinkToFit="1"/>
    </xf>
    <xf numFmtId="41" fontId="14" fillId="0" borderId="10" xfId="4" applyFont="1" applyFill="1" applyBorder="1" applyAlignment="1">
      <alignment horizontal="center" vertical="center" shrinkToFit="1"/>
    </xf>
    <xf numFmtId="41" fontId="14" fillId="0" borderId="17" xfId="4" quotePrefix="1" applyFont="1" applyFill="1" applyBorder="1" applyAlignment="1">
      <alignment horizontal="center" vertical="center"/>
    </xf>
    <xf numFmtId="41" fontId="14" fillId="0" borderId="11" xfId="4" applyFont="1" applyFill="1" applyBorder="1" applyAlignment="1">
      <alignment horizontal="center" vertical="center" shrinkToFit="1"/>
    </xf>
    <xf numFmtId="41" fontId="14" fillId="0" borderId="3" xfId="4" applyFont="1" applyFill="1" applyBorder="1" applyAlignment="1">
      <alignment horizontal="center" vertical="center" shrinkToFit="1"/>
    </xf>
    <xf numFmtId="0" fontId="30" fillId="0" borderId="3" xfId="0" applyFont="1" applyFill="1" applyBorder="1" applyAlignment="1">
      <alignment vertical="center" shrinkToFit="1"/>
    </xf>
    <xf numFmtId="0" fontId="14" fillId="0" borderId="10" xfId="0" applyFont="1" applyFill="1" applyBorder="1" applyAlignment="1">
      <alignment horizontal="justify" vertical="center" shrinkToFit="1"/>
    </xf>
    <xf numFmtId="41" fontId="14" fillId="0" borderId="17" xfId="4" applyFont="1" applyFill="1" applyBorder="1" applyAlignment="1">
      <alignment horizontal="center" vertical="center"/>
    </xf>
    <xf numFmtId="0" fontId="31" fillId="0" borderId="3" xfId="0" applyFont="1" applyFill="1" applyBorder="1" applyAlignment="1">
      <alignment horizontal="center" vertical="center" shrinkToFit="1"/>
    </xf>
    <xf numFmtId="0" fontId="14" fillId="0" borderId="10" xfId="0" applyFont="1" applyFill="1" applyBorder="1" applyAlignment="1">
      <alignment horizontal="left" vertical="center" shrinkToFit="1"/>
    </xf>
    <xf numFmtId="0" fontId="14" fillId="0" borderId="3" xfId="0" applyFont="1" applyFill="1" applyBorder="1" applyAlignment="1">
      <alignment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wrapText="1" shrinkToFit="1"/>
    </xf>
    <xf numFmtId="0" fontId="14" fillId="0" borderId="17" xfId="0" applyFont="1" applyFill="1" applyBorder="1" applyAlignment="1">
      <alignment horizontal="left" vertical="center" shrinkToFit="1"/>
    </xf>
    <xf numFmtId="0" fontId="14" fillId="0" borderId="1" xfId="0" applyFont="1" applyFill="1" applyBorder="1" applyAlignment="1">
      <alignment horizontal="left" shrinkToFit="1"/>
    </xf>
    <xf numFmtId="0" fontId="14" fillId="0" borderId="18" xfId="0" applyFont="1" applyFill="1" applyBorder="1" applyAlignment="1">
      <alignment horizontal="left" shrinkToFit="1"/>
    </xf>
    <xf numFmtId="0" fontId="14" fillId="0" borderId="3" xfId="0" applyFont="1" applyFill="1" applyBorder="1" applyAlignment="1">
      <alignment horizontal="left" vertical="center" shrinkToFit="1"/>
    </xf>
    <xf numFmtId="0" fontId="14" fillId="0" borderId="18" xfId="0" applyFont="1" applyFill="1" applyBorder="1" applyAlignment="1">
      <alignment horizontal="left" vertical="center" shrinkToFit="1"/>
    </xf>
    <xf numFmtId="0" fontId="33" fillId="0" borderId="3" xfId="0" applyFont="1" applyFill="1" applyBorder="1" applyAlignment="1">
      <alignment vertical="center" shrinkToFit="1"/>
    </xf>
    <xf numFmtId="0" fontId="14" fillId="0" borderId="1" xfId="0" applyFont="1" applyFill="1" applyBorder="1" applyAlignment="1">
      <alignment horizontal="left" vertical="center" shrinkToFit="1"/>
    </xf>
    <xf numFmtId="0" fontId="14" fillId="0" borderId="0" xfId="0" applyFont="1" applyFill="1" applyAlignment="1"/>
    <xf numFmtId="182" fontId="14" fillId="0" borderId="0" xfId="1" applyNumberFormat="1" applyFont="1" applyFill="1" applyAlignment="1"/>
    <xf numFmtId="0" fontId="14" fillId="0" borderId="0" xfId="0" applyFont="1" applyFill="1"/>
    <xf numFmtId="0" fontId="14" fillId="0" borderId="0" xfId="0" applyFont="1" applyFill="1" applyAlignment="1">
      <alignment horizontal="left" vertical="center"/>
    </xf>
    <xf numFmtId="182" fontId="14" fillId="0" borderId="0" xfId="1" applyNumberFormat="1" applyFont="1" applyFill="1" applyAlignment="1">
      <alignment horizontal="center" vertical="center"/>
    </xf>
    <xf numFmtId="0" fontId="18" fillId="0" borderId="0" xfId="0" applyNumberFormat="1" applyFont="1" applyFill="1" applyAlignment="1">
      <alignment horizontal="left" vertical="center"/>
    </xf>
    <xf numFmtId="182" fontId="18" fillId="0" borderId="0" xfId="1" applyNumberFormat="1" applyFont="1" applyFill="1" applyAlignment="1">
      <alignment horizontal="center" vertical="center"/>
    </xf>
    <xf numFmtId="182" fontId="18" fillId="0" borderId="0" xfId="1" applyNumberFormat="1" applyFont="1" applyFill="1"/>
    <xf numFmtId="0" fontId="34" fillId="0" borderId="0" xfId="0" applyNumberFormat="1" applyFont="1" applyFill="1" applyAlignment="1"/>
    <xf numFmtId="0" fontId="35" fillId="0" borderId="0" xfId="0" applyNumberFormat="1" applyFont="1" applyFill="1" applyAlignment="1"/>
    <xf numFmtId="0" fontId="35" fillId="0" borderId="0" xfId="0" applyNumberFormat="1" applyFont="1" applyFill="1" applyAlignment="1">
      <alignment vertical="center"/>
    </xf>
    <xf numFmtId="0" fontId="18" fillId="0" borderId="0" xfId="0" applyNumberFormat="1" applyFont="1" applyFill="1" applyAlignment="1">
      <alignment horizontal="right" vertical="center"/>
    </xf>
    <xf numFmtId="0" fontId="36" fillId="0" borderId="0" xfId="0" applyNumberFormat="1" applyFont="1" applyFill="1"/>
    <xf numFmtId="0" fontId="37" fillId="0" borderId="0" xfId="0" applyNumberFormat="1" applyFont="1" applyFill="1" applyBorder="1" applyAlignment="1">
      <alignment vertical="center"/>
    </xf>
    <xf numFmtId="0" fontId="35" fillId="0" borderId="0" xfId="0" applyNumberFormat="1" applyFont="1" applyFill="1" applyBorder="1" applyAlignment="1">
      <alignment vertical="center"/>
    </xf>
    <xf numFmtId="0" fontId="18" fillId="0" borderId="5" xfId="0" applyNumberFormat="1" applyFont="1" applyFill="1" applyBorder="1" applyAlignment="1">
      <alignment horizontal="center" vertical="center"/>
    </xf>
    <xf numFmtId="41" fontId="18" fillId="0" borderId="5" xfId="1" applyNumberFormat="1" applyFont="1" applyFill="1" applyBorder="1" applyAlignment="1">
      <alignment horizontal="center" vertical="center"/>
    </xf>
    <xf numFmtId="0" fontId="18" fillId="0" borderId="4" xfId="0" applyNumberFormat="1" applyFont="1" applyFill="1" applyBorder="1" applyAlignment="1">
      <alignment vertical="center"/>
    </xf>
    <xf numFmtId="183" fontId="18" fillId="0" borderId="3" xfId="1" applyNumberFormat="1" applyFont="1" applyFill="1" applyBorder="1" applyAlignment="1">
      <alignment vertical="center" shrinkToFit="1"/>
    </xf>
    <xf numFmtId="0" fontId="18" fillId="0" borderId="1" xfId="0" applyNumberFormat="1" applyFont="1" applyFill="1" applyBorder="1" applyAlignment="1">
      <alignment vertical="center"/>
    </xf>
    <xf numFmtId="0" fontId="18" fillId="0" borderId="18" xfId="0" applyNumberFormat="1" applyFont="1" applyFill="1" applyBorder="1" applyAlignment="1">
      <alignment vertical="center"/>
    </xf>
    <xf numFmtId="0" fontId="18" fillId="0" borderId="11" xfId="0" applyNumberFormat="1" applyFont="1" applyFill="1" applyBorder="1" applyAlignment="1">
      <alignment vertical="center" shrinkToFit="1"/>
    </xf>
    <xf numFmtId="0" fontId="18" fillId="0" borderId="2" xfId="0" applyNumberFormat="1" applyFont="1" applyFill="1" applyBorder="1" applyAlignment="1">
      <alignment vertical="center"/>
    </xf>
    <xf numFmtId="0" fontId="18" fillId="0" borderId="4" xfId="0" applyNumberFormat="1" applyFont="1" applyFill="1" applyBorder="1" applyAlignment="1">
      <alignment horizontal="left" vertical="center"/>
    </xf>
    <xf numFmtId="0" fontId="18" fillId="0" borderId="3" xfId="0" applyNumberFormat="1" applyFont="1" applyFill="1" applyBorder="1" applyAlignment="1">
      <alignment vertical="center" shrinkToFit="1"/>
    </xf>
    <xf numFmtId="0" fontId="38" fillId="0" borderId="0" xfId="5" applyFont="1" applyFill="1">
      <alignment vertical="center"/>
    </xf>
    <xf numFmtId="0" fontId="20" fillId="0" borderId="3" xfId="0" applyNumberFormat="1" applyFont="1" applyFill="1" applyBorder="1" applyAlignment="1">
      <alignment horizontal="center" vertical="center"/>
    </xf>
    <xf numFmtId="0" fontId="20" fillId="0" borderId="5" xfId="0" applyNumberFormat="1" applyFont="1" applyFill="1" applyBorder="1" applyAlignment="1">
      <alignment horizontal="center" vertical="center"/>
    </xf>
    <xf numFmtId="0" fontId="20" fillId="0" borderId="4" xfId="0" applyNumberFormat="1" applyFont="1" applyFill="1" applyBorder="1" applyAlignment="1">
      <alignment horizontal="center" vertical="center" wrapText="1"/>
    </xf>
    <xf numFmtId="0" fontId="20" fillId="0" borderId="6" xfId="0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177" fontId="8" fillId="0" borderId="8" xfId="0" applyNumberFormat="1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177" fontId="8" fillId="0" borderId="10" xfId="0" applyNumberFormat="1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left" vertical="center" shrinkToFit="1"/>
    </xf>
    <xf numFmtId="0" fontId="14" fillId="0" borderId="11" xfId="0" applyFont="1" applyFill="1" applyBorder="1" applyAlignment="1">
      <alignment horizontal="left" vertical="center" shrinkToFit="1"/>
    </xf>
    <xf numFmtId="0" fontId="14" fillId="0" borderId="4" xfId="0" applyFont="1" applyFill="1" applyBorder="1" applyAlignment="1">
      <alignment horizontal="left" vertical="center" shrinkToFit="1"/>
    </xf>
    <xf numFmtId="0" fontId="14" fillId="0" borderId="2" xfId="0" applyFont="1" applyFill="1" applyBorder="1" applyAlignment="1">
      <alignment horizontal="left" vertical="center" shrinkToFit="1"/>
    </xf>
    <xf numFmtId="0" fontId="14" fillId="0" borderId="3" xfId="0" applyFont="1" applyFill="1" applyBorder="1" applyAlignment="1">
      <alignment horizontal="left" vertical="center" shrinkToFit="1"/>
    </xf>
    <xf numFmtId="0" fontId="14" fillId="0" borderId="1" xfId="0" applyFont="1" applyFill="1" applyBorder="1" applyAlignment="1">
      <alignment horizontal="left" vertical="center" shrinkToFit="1"/>
    </xf>
    <xf numFmtId="0" fontId="18" fillId="0" borderId="5" xfId="0" applyNumberFormat="1" applyFont="1" applyFill="1" applyBorder="1" applyAlignment="1">
      <alignment horizontal="center" vertical="center" shrinkToFit="1"/>
    </xf>
    <xf numFmtId="0" fontId="18" fillId="0" borderId="12" xfId="0" applyNumberFormat="1" applyFont="1" applyFill="1" applyBorder="1" applyAlignment="1">
      <alignment horizontal="center" vertical="center" shrinkToFit="1"/>
    </xf>
    <xf numFmtId="0" fontId="18" fillId="0" borderId="13" xfId="0" applyNumberFormat="1" applyFont="1" applyFill="1" applyBorder="1" applyAlignment="1">
      <alignment horizontal="center" vertical="center" shrinkToFit="1"/>
    </xf>
    <xf numFmtId="0" fontId="18" fillId="0" borderId="14" xfId="0" applyNumberFormat="1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15" xfId="0" applyFont="1" applyFill="1" applyBorder="1" applyAlignment="1">
      <alignment horizontal="center" vertical="center" shrinkToFit="1"/>
    </xf>
    <xf numFmtId="0" fontId="18" fillId="0" borderId="9" xfId="0" applyNumberFormat="1" applyFont="1" applyFill="1" applyBorder="1" applyAlignment="1">
      <alignment horizontal="left" vertical="center"/>
    </xf>
    <xf numFmtId="0" fontId="18" fillId="0" borderId="3" xfId="0" applyNumberFormat="1" applyFont="1" applyFill="1" applyBorder="1" applyAlignment="1">
      <alignment horizontal="left" vertical="center"/>
    </xf>
    <xf numFmtId="0" fontId="18" fillId="0" borderId="16" xfId="0" applyNumberFormat="1" applyFont="1" applyFill="1" applyBorder="1" applyAlignment="1">
      <alignment horizontal="left" vertical="center" shrinkToFit="1"/>
    </xf>
    <xf numFmtId="0" fontId="18" fillId="0" borderId="3" xfId="0" applyNumberFormat="1" applyFont="1" applyFill="1" applyBorder="1" applyAlignment="1">
      <alignment horizontal="left" vertical="center" shrinkToFit="1"/>
    </xf>
    <xf numFmtId="0" fontId="18" fillId="0" borderId="10" xfId="0" applyNumberFormat="1" applyFont="1" applyFill="1" applyBorder="1" applyAlignment="1">
      <alignment horizontal="left" vertical="center" shrinkToFit="1"/>
    </xf>
    <xf numFmtId="0" fontId="18" fillId="0" borderId="11" xfId="0" applyNumberFormat="1" applyFont="1" applyFill="1" applyBorder="1" applyAlignment="1">
      <alignment horizontal="left" vertical="center" shrinkToFit="1"/>
    </xf>
    <xf numFmtId="0" fontId="18" fillId="0" borderId="4" xfId="0" applyNumberFormat="1" applyFont="1" applyFill="1" applyBorder="1" applyAlignment="1">
      <alignment horizontal="center" vertical="center" wrapText="1"/>
    </xf>
    <xf numFmtId="0" fontId="18" fillId="0" borderId="6" xfId="0" applyNumberFormat="1" applyFont="1" applyFill="1" applyBorder="1" applyAlignment="1">
      <alignment horizontal="center" vertical="center"/>
    </xf>
    <xf numFmtId="0" fontId="18" fillId="0" borderId="4" xfId="0" applyNumberFormat="1" applyFont="1" applyFill="1" applyBorder="1" applyAlignment="1">
      <alignment horizontal="center" vertical="center"/>
    </xf>
    <xf numFmtId="0" fontId="18" fillId="0" borderId="3" xfId="0" applyNumberFormat="1" applyFont="1" applyFill="1" applyBorder="1" applyAlignment="1">
      <alignment horizontal="center" vertical="center"/>
    </xf>
    <xf numFmtId="41" fontId="18" fillId="0" borderId="3" xfId="1" applyNumberFormat="1" applyFont="1" applyFill="1" applyBorder="1" applyAlignment="1">
      <alignment horizontal="center" vertical="center" wrapText="1"/>
    </xf>
    <xf numFmtId="41" fontId="18" fillId="0" borderId="5" xfId="1" applyNumberFormat="1" applyFont="1" applyFill="1" applyBorder="1" applyAlignment="1">
      <alignment horizontal="center" vertical="center"/>
    </xf>
    <xf numFmtId="41" fontId="18" fillId="0" borderId="8" xfId="1" applyNumberFormat="1" applyFont="1" applyFill="1" applyBorder="1" applyAlignment="1">
      <alignment horizontal="center" vertical="center"/>
    </xf>
    <xf numFmtId="41" fontId="18" fillId="0" borderId="9" xfId="1" applyNumberFormat="1" applyFont="1" applyFill="1" applyBorder="1" applyAlignment="1">
      <alignment horizontal="center" vertical="center"/>
    </xf>
    <xf numFmtId="41" fontId="18" fillId="0" borderId="4" xfId="1" applyNumberFormat="1" applyFont="1" applyFill="1" applyBorder="1" applyAlignment="1">
      <alignment horizontal="center" vertical="center" wrapText="1"/>
    </xf>
    <xf numFmtId="41" fontId="18" fillId="0" borderId="6" xfId="1" applyNumberFormat="1" applyFont="1" applyFill="1" applyBorder="1" applyAlignment="1">
      <alignment horizontal="center" vertical="center"/>
    </xf>
  </cellXfs>
  <cellStyles count="6">
    <cellStyle name="쉼표 [0]" xfId="1" builtinId="6"/>
    <cellStyle name="쉼표 [0] 2" xfId="2"/>
    <cellStyle name="쉼표 [0] 2 2" xfId="4"/>
    <cellStyle name="쉼표 [0] 3" xfId="3"/>
    <cellStyle name="표준" xfId="0" builtinId="0"/>
    <cellStyle name="표준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51312;&#49688;&#51221;2/310%20&#51116;&#47924;&#54924;&#44228;&#54016;/&#50629;&#47924;&#52376;&#47532;(&#48376;&#50896;)/&#44208;&#49328;/20&#45380;%20&#44208;&#49328;/12&#50900;/&#44208;&#49328;&#49436;&#52293;&#51088;/&#52572;&#51333;/2020&#45380;%20&#49436;&#49328;&#51032;&#47308;&#50896;%20&#44208;&#49328;&#4943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51312;&#49688;&#51221;2/310%20&#51116;&#47924;&#54924;&#44228;&#54016;/&#50629;&#47924;&#52376;&#47532;(&#48376;&#50896;)/&#44208;&#49328;/&#50672;&#46020;&#48324;%20&#44208;&#49328;&#49436;/2021&#45380;%20&#49436;&#49328;&#51032;&#47308;&#50896;%20&#44208;&#49328;&#4943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"/>
      <sheetName val="3-4"/>
      <sheetName val="5-"/>
      <sheetName val="6-"/>
      <sheetName val="7-8"/>
      <sheetName val="9-"/>
      <sheetName val="10-14"/>
      <sheetName val="15-16"/>
      <sheetName val="17"/>
      <sheetName val="18-19"/>
      <sheetName val="20"/>
      <sheetName val="21"/>
      <sheetName val="22-23"/>
      <sheetName val="24-27"/>
      <sheetName val="28-"/>
      <sheetName val="29-"/>
      <sheetName val="30-31-"/>
      <sheetName val="32-33"/>
      <sheetName val="34-"/>
      <sheetName val="35--"/>
      <sheetName val="36"/>
      <sheetName val="37"/>
      <sheetName val="38"/>
      <sheetName val="39-40"/>
      <sheetName val="BS41-42"/>
      <sheetName val="PL43-44"/>
      <sheetName val="기본금45"/>
      <sheetName val="현금흐름표46-47"/>
      <sheetName val="재무제표부속명세서48-49"/>
      <sheetName val="50"/>
      <sheetName val="51"/>
      <sheetName val="52"/>
      <sheetName val="53"/>
      <sheetName val="54"/>
      <sheetName val="55"/>
      <sheetName val="56-58"/>
      <sheetName val="59-"/>
      <sheetName val="60"/>
      <sheetName val="61"/>
      <sheetName val="62-63"/>
      <sheetName val="64"/>
      <sheetName val="65-68"/>
      <sheetName val="69"/>
      <sheetName val="70"/>
      <sheetName val="71-73"/>
      <sheetName val="74-75-"/>
      <sheetName val="76-77-"/>
      <sheetName val="78-79-"/>
      <sheetName val="80-81-"/>
      <sheetName val="82-83"/>
      <sheetName val="84"/>
      <sheetName val="85"/>
      <sheetName val="86-87-"/>
      <sheetName val="88-89"/>
      <sheetName val="90"/>
      <sheetName val="일반현황91-92"/>
      <sheetName val="93-"/>
      <sheetName val="94-"/>
      <sheetName val="95"/>
      <sheetName val="96"/>
      <sheetName val="공통지표97-98"/>
      <sheetName val="요소별비율99-100"/>
      <sheetName val="표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79">
          <cell r="D79">
            <v>0</v>
          </cell>
        </row>
      </sheetData>
      <sheetData sheetId="25">
        <row r="54">
          <cell r="B54">
            <v>82318000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1-2"/>
      <sheetName val="3-4"/>
      <sheetName val="5-"/>
      <sheetName val="6-"/>
      <sheetName val="7-8"/>
      <sheetName val="9-"/>
      <sheetName val="10-14"/>
      <sheetName val="15-16"/>
      <sheetName val="17"/>
      <sheetName val="18-19"/>
      <sheetName val="20"/>
      <sheetName val="21"/>
      <sheetName val="22-23"/>
      <sheetName val="24-27"/>
      <sheetName val="28-"/>
      <sheetName val="29-"/>
      <sheetName val="30-31-"/>
      <sheetName val="32-33"/>
      <sheetName val="34-"/>
      <sheetName val="35"/>
      <sheetName val="36"/>
      <sheetName val="37"/>
      <sheetName val="38"/>
      <sheetName val="39-40"/>
      <sheetName val="BS41-42"/>
      <sheetName val="PL43-44"/>
      <sheetName val="기본금45"/>
      <sheetName val="현금흐름표46-47"/>
      <sheetName val="재무제표부속명세서48-49"/>
      <sheetName val="50"/>
      <sheetName val="51"/>
      <sheetName val="52"/>
      <sheetName val="53"/>
      <sheetName val="54"/>
      <sheetName val="55"/>
      <sheetName val="56-59"/>
      <sheetName val="60-61"/>
      <sheetName val="62"/>
      <sheetName val="63"/>
      <sheetName val="64-65"/>
      <sheetName val="66"/>
      <sheetName val="67-70"/>
      <sheetName val="71"/>
      <sheetName val="72"/>
      <sheetName val="73-75"/>
      <sheetName val="76-77"/>
      <sheetName val="78-79"/>
      <sheetName val="80-81"/>
      <sheetName val="82-83-"/>
      <sheetName val="84-85"/>
      <sheetName val="86"/>
      <sheetName val="87"/>
      <sheetName val="88-89"/>
      <sheetName val="90-91"/>
      <sheetName val="92"/>
      <sheetName val="일반현황93-94"/>
      <sheetName val="95"/>
      <sheetName val="96"/>
      <sheetName val="97"/>
      <sheetName val="98"/>
      <sheetName val="공통지표99-100"/>
      <sheetName val="요소별비율101-1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67">
          <cell r="B67">
            <v>0</v>
          </cell>
          <cell r="D67">
            <v>0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G90"/>
  <sheetViews>
    <sheetView tabSelected="1" zoomScale="120" zoomScaleNormal="120" zoomScaleSheetLayoutView="40" workbookViewId="0"/>
  </sheetViews>
  <sheetFormatPr defaultRowHeight="13.5"/>
  <cols>
    <col min="1" max="1" width="18.6640625" style="7" customWidth="1"/>
    <col min="2" max="2" width="13.109375" style="7" customWidth="1"/>
    <col min="3" max="3" width="12.21875" style="7" customWidth="1"/>
    <col min="4" max="4" width="13.21875" style="7" customWidth="1"/>
    <col min="5" max="5" width="12.44140625" style="7" customWidth="1"/>
    <col min="6" max="6" width="12.77734375" style="7" customWidth="1"/>
    <col min="7" max="16384" width="8.88671875" style="7"/>
  </cols>
  <sheetData>
    <row r="1" spans="1:7" s="3" customFormat="1" ht="25.5" customHeight="1">
      <c r="A1" s="1" t="s">
        <v>22</v>
      </c>
      <c r="B1" s="2"/>
      <c r="C1" s="2"/>
      <c r="D1" s="2"/>
      <c r="E1" s="2"/>
      <c r="F1" s="2"/>
      <c r="G1" s="3" t="s">
        <v>25</v>
      </c>
    </row>
    <row r="2" spans="1:7" s="3" customFormat="1" ht="24.75" customHeight="1">
      <c r="A2" s="4" t="s">
        <v>23</v>
      </c>
      <c r="B2" s="2"/>
      <c r="C2" s="2"/>
      <c r="D2" s="2"/>
      <c r="E2" s="2"/>
      <c r="F2" s="2"/>
    </row>
    <row r="3" spans="1:7" s="40" customFormat="1" ht="15.75" customHeight="1">
      <c r="A3" s="38" t="s">
        <v>245</v>
      </c>
      <c r="B3" s="39"/>
      <c r="C3" s="39"/>
      <c r="D3" s="39"/>
      <c r="E3" s="39"/>
      <c r="F3" s="39"/>
    </row>
    <row r="4" spans="1:7" s="40" customFormat="1" ht="15.75" customHeight="1">
      <c r="A4" s="38" t="s">
        <v>246</v>
      </c>
      <c r="B4" s="39"/>
      <c r="C4" s="39"/>
      <c r="D4" s="39"/>
      <c r="E4" s="39"/>
      <c r="F4" s="39"/>
    </row>
    <row r="5" spans="1:7" s="40" customFormat="1" ht="16.5" customHeight="1">
      <c r="A5" s="41" t="s">
        <v>45</v>
      </c>
      <c r="B5" s="41"/>
      <c r="C5" s="41"/>
      <c r="D5" s="41"/>
      <c r="E5" s="42"/>
      <c r="F5" s="42" t="s">
        <v>46</v>
      </c>
    </row>
    <row r="6" spans="1:7" s="44" customFormat="1" ht="15" customHeight="1">
      <c r="A6" s="147" t="s">
        <v>47</v>
      </c>
      <c r="B6" s="43" t="s">
        <v>243</v>
      </c>
      <c r="C6" s="43"/>
      <c r="D6" s="43" t="s">
        <v>244</v>
      </c>
      <c r="E6" s="43"/>
      <c r="F6" s="149" t="s">
        <v>48</v>
      </c>
    </row>
    <row r="7" spans="1:7" s="40" customFormat="1" ht="15" customHeight="1" thickBot="1">
      <c r="A7" s="148"/>
      <c r="B7" s="45" t="s">
        <v>49</v>
      </c>
      <c r="C7" s="45"/>
      <c r="D7" s="45" t="s">
        <v>49</v>
      </c>
      <c r="E7" s="46"/>
      <c r="F7" s="150"/>
    </row>
    <row r="8" spans="1:7" s="44" customFormat="1" ht="16.5" customHeight="1" thickTop="1">
      <c r="A8" s="47" t="s">
        <v>50</v>
      </c>
      <c r="B8" s="48"/>
      <c r="C8" s="48"/>
      <c r="D8" s="48"/>
      <c r="E8" s="48"/>
      <c r="F8" s="48"/>
    </row>
    <row r="9" spans="1:7" s="44" customFormat="1" ht="16.5" customHeight="1">
      <c r="A9" s="49" t="s">
        <v>51</v>
      </c>
      <c r="B9" s="50"/>
      <c r="C9" s="50">
        <f>C10+C21</f>
        <v>15286456569</v>
      </c>
      <c r="D9" s="50"/>
      <c r="E9" s="50">
        <f>E10+E21</f>
        <v>21382262912</v>
      </c>
      <c r="F9" s="50">
        <f>C9-E9</f>
        <v>-6095806343</v>
      </c>
    </row>
    <row r="10" spans="1:7" s="40" customFormat="1" ht="16.5" customHeight="1">
      <c r="A10" s="51" t="s">
        <v>52</v>
      </c>
      <c r="B10" s="50"/>
      <c r="C10" s="50">
        <f>SUM(B11:B20)</f>
        <v>14702946357</v>
      </c>
      <c r="D10" s="50"/>
      <c r="E10" s="50">
        <f>SUM(D11:D20)</f>
        <v>20917974199</v>
      </c>
      <c r="F10" s="50">
        <f>C10-E10</f>
        <v>-6215027842</v>
      </c>
    </row>
    <row r="11" spans="1:7" s="40" customFormat="1" ht="16.5" customHeight="1">
      <c r="A11" s="51" t="s">
        <v>53</v>
      </c>
      <c r="B11" s="50">
        <v>3008094665</v>
      </c>
      <c r="C11" s="50"/>
      <c r="D11" s="50">
        <v>14088304391</v>
      </c>
      <c r="E11" s="50"/>
      <c r="F11" s="50"/>
    </row>
    <row r="12" spans="1:7" s="40" customFormat="1" ht="16.5" customHeight="1">
      <c r="A12" s="52" t="s">
        <v>54</v>
      </c>
      <c r="B12" s="50">
        <v>-461301595</v>
      </c>
      <c r="C12" s="50"/>
      <c r="D12" s="50">
        <v>-8808785881</v>
      </c>
      <c r="E12" s="50"/>
      <c r="F12" s="50"/>
    </row>
    <row r="13" spans="1:7" s="40" customFormat="1" ht="16.5" customHeight="1">
      <c r="A13" s="51" t="s">
        <v>55</v>
      </c>
      <c r="B13" s="50">
        <v>6700000000</v>
      </c>
      <c r="C13" s="50"/>
      <c r="D13" s="50">
        <v>10700000000</v>
      </c>
      <c r="E13" s="50"/>
      <c r="F13" s="50"/>
    </row>
    <row r="14" spans="1:7" s="40" customFormat="1" ht="16.5" customHeight="1">
      <c r="A14" s="51" t="s">
        <v>56</v>
      </c>
      <c r="B14" s="50">
        <v>5272783402</v>
      </c>
      <c r="C14" s="50"/>
      <c r="D14" s="50">
        <v>4769018912</v>
      </c>
      <c r="E14" s="50"/>
      <c r="F14" s="50"/>
    </row>
    <row r="15" spans="1:7" s="40" customFormat="1" ht="16.5" customHeight="1">
      <c r="A15" s="51" t="s">
        <v>57</v>
      </c>
      <c r="B15" s="50">
        <v>-72764410</v>
      </c>
      <c r="C15" s="50"/>
      <c r="D15" s="50">
        <v>-34813838</v>
      </c>
      <c r="E15" s="50"/>
      <c r="F15" s="50"/>
    </row>
    <row r="16" spans="1:7" s="40" customFormat="1" ht="16.5" customHeight="1">
      <c r="A16" s="51" t="s">
        <v>58</v>
      </c>
      <c r="B16" s="50">
        <v>61422902</v>
      </c>
      <c r="C16" s="50"/>
      <c r="D16" s="50">
        <v>84225557</v>
      </c>
      <c r="E16" s="50"/>
      <c r="F16" s="50"/>
    </row>
    <row r="17" spans="1:6" s="40" customFormat="1" ht="16.5" customHeight="1">
      <c r="A17" s="51" t="s">
        <v>59</v>
      </c>
      <c r="B17" s="50">
        <v>31815180</v>
      </c>
      <c r="C17" s="50"/>
      <c r="D17" s="50">
        <v>19080110</v>
      </c>
      <c r="E17" s="50"/>
      <c r="F17" s="50"/>
    </row>
    <row r="18" spans="1:6" s="40" customFormat="1" ht="16.5" customHeight="1">
      <c r="A18" s="51" t="s">
        <v>60</v>
      </c>
      <c r="B18" s="50">
        <v>151433070</v>
      </c>
      <c r="C18" s="50"/>
      <c r="D18" s="50">
        <v>88517780</v>
      </c>
      <c r="E18" s="50"/>
      <c r="F18" s="50"/>
    </row>
    <row r="19" spans="1:6" s="40" customFormat="1" ht="16.5" customHeight="1">
      <c r="A19" s="51" t="s">
        <v>61</v>
      </c>
      <c r="B19" s="50">
        <v>0</v>
      </c>
      <c r="C19" s="50"/>
      <c r="D19" s="50">
        <v>0</v>
      </c>
      <c r="E19" s="50"/>
      <c r="F19" s="50"/>
    </row>
    <row r="20" spans="1:6" s="40" customFormat="1" ht="16.5" customHeight="1">
      <c r="A20" s="51" t="s">
        <v>62</v>
      </c>
      <c r="B20" s="50">
        <v>11463143</v>
      </c>
      <c r="C20" s="50"/>
      <c r="D20" s="50">
        <v>12427168</v>
      </c>
      <c r="E20" s="50"/>
      <c r="F20" s="50"/>
    </row>
    <row r="21" spans="1:6" s="40" customFormat="1" ht="16.5" customHeight="1">
      <c r="A21" s="51" t="s">
        <v>63</v>
      </c>
      <c r="B21" s="50"/>
      <c r="C21" s="50">
        <f>SUM(B22:B24)</f>
        <v>583510212</v>
      </c>
      <c r="D21" s="50"/>
      <c r="E21" s="50">
        <f>SUM(D22:D24)</f>
        <v>464288713</v>
      </c>
      <c r="F21" s="50">
        <f>C21-E21</f>
        <v>119221499</v>
      </c>
    </row>
    <row r="22" spans="1:6" s="40" customFormat="1" ht="16.5" customHeight="1">
      <c r="A22" s="51" t="s">
        <v>64</v>
      </c>
      <c r="B22" s="50">
        <v>376115980</v>
      </c>
      <c r="C22" s="50"/>
      <c r="D22" s="50">
        <v>237641797</v>
      </c>
      <c r="E22" s="50"/>
      <c r="F22" s="50"/>
    </row>
    <row r="23" spans="1:6" s="40" customFormat="1" ht="16.5" customHeight="1">
      <c r="A23" s="51" t="s">
        <v>65</v>
      </c>
      <c r="B23" s="50">
        <v>151675961</v>
      </c>
      <c r="C23" s="50"/>
      <c r="D23" s="50">
        <v>142128716</v>
      </c>
      <c r="E23" s="50"/>
      <c r="F23" s="50"/>
    </row>
    <row r="24" spans="1:6" s="44" customFormat="1" ht="16.5" customHeight="1">
      <c r="A24" s="51" t="s">
        <v>66</v>
      </c>
      <c r="B24" s="50">
        <v>55718271</v>
      </c>
      <c r="C24" s="50"/>
      <c r="D24" s="50">
        <v>84518200</v>
      </c>
      <c r="E24" s="50"/>
      <c r="F24" s="50"/>
    </row>
    <row r="25" spans="1:6" s="40" customFormat="1" ht="16.5" customHeight="1">
      <c r="A25" s="53" t="s">
        <v>67</v>
      </c>
      <c r="B25" s="50"/>
      <c r="C25" s="50">
        <f>SUM(C26,C32,C55)</f>
        <v>14191113377</v>
      </c>
      <c r="D25" s="50"/>
      <c r="E25" s="50">
        <f>SUM(E26,E32,E55)</f>
        <v>13756403132</v>
      </c>
      <c r="F25" s="50">
        <f>C25-E25</f>
        <v>434710245</v>
      </c>
    </row>
    <row r="26" spans="1:6" s="40" customFormat="1" ht="16.5" customHeight="1">
      <c r="A26" s="51" t="s">
        <v>68</v>
      </c>
      <c r="B26" s="50"/>
      <c r="C26" s="50">
        <f>SUM(B27:B31)</f>
        <v>1295182000</v>
      </c>
      <c r="D26" s="50"/>
      <c r="E26" s="50">
        <f>SUM(D27:D31)</f>
        <v>956182000</v>
      </c>
      <c r="F26" s="50">
        <f>C26-E26</f>
        <v>339000000</v>
      </c>
    </row>
    <row r="27" spans="1:6" s="40" customFormat="1" ht="16.5" customHeight="1">
      <c r="A27" s="51" t="s">
        <v>69</v>
      </c>
      <c r="B27" s="50">
        <v>0</v>
      </c>
      <c r="C27" s="50"/>
      <c r="D27" s="50">
        <v>0</v>
      </c>
      <c r="E27" s="50"/>
      <c r="F27" s="50"/>
    </row>
    <row r="28" spans="1:6" s="40" customFormat="1" ht="16.5" customHeight="1">
      <c r="A28" s="51" t="s">
        <v>70</v>
      </c>
      <c r="B28" s="50">
        <v>0</v>
      </c>
      <c r="C28" s="50"/>
      <c r="D28" s="50">
        <v>0</v>
      </c>
      <c r="E28" s="50"/>
      <c r="F28" s="50"/>
    </row>
    <row r="29" spans="1:6" s="40" customFormat="1" ht="16.5" customHeight="1">
      <c r="A29" s="51" t="s">
        <v>71</v>
      </c>
      <c r="B29" s="50">
        <v>0</v>
      </c>
      <c r="C29" s="50"/>
      <c r="D29" s="50">
        <v>0</v>
      </c>
      <c r="E29" s="50"/>
      <c r="F29" s="50"/>
    </row>
    <row r="30" spans="1:6" s="40" customFormat="1" ht="16.5" customHeight="1">
      <c r="A30" s="51" t="s">
        <v>72</v>
      </c>
      <c r="B30" s="50">
        <v>1295000000</v>
      </c>
      <c r="C30" s="50"/>
      <c r="D30" s="50">
        <v>956000000</v>
      </c>
      <c r="E30" s="50"/>
      <c r="F30" s="50"/>
    </row>
    <row r="31" spans="1:6" s="40" customFormat="1" ht="16.5" customHeight="1">
      <c r="A31" s="51" t="s">
        <v>73</v>
      </c>
      <c r="B31" s="50">
        <v>182000</v>
      </c>
      <c r="C31" s="50"/>
      <c r="D31" s="50">
        <v>182000</v>
      </c>
      <c r="E31" s="50"/>
      <c r="F31" s="50"/>
    </row>
    <row r="32" spans="1:6" s="40" customFormat="1" ht="16.5" customHeight="1">
      <c r="A32" s="51" t="s">
        <v>74</v>
      </c>
      <c r="B32" s="50"/>
      <c r="C32" s="50">
        <f>SUM(B33:B54)</f>
        <v>12895931377</v>
      </c>
      <c r="D32" s="50"/>
      <c r="E32" s="50">
        <f>SUM(D33:D54)</f>
        <v>12800221132</v>
      </c>
      <c r="F32" s="50">
        <f>C32-E32</f>
        <v>95710245</v>
      </c>
    </row>
    <row r="33" spans="1:6" s="40" customFormat="1" ht="16.5" customHeight="1">
      <c r="A33" s="51" t="s">
        <v>75</v>
      </c>
      <c r="B33" s="50">
        <v>15609629770</v>
      </c>
      <c r="C33" s="50"/>
      <c r="D33" s="50">
        <v>15609629770</v>
      </c>
      <c r="E33" s="50"/>
      <c r="F33" s="50">
        <f>B33-D33</f>
        <v>0</v>
      </c>
    </row>
    <row r="34" spans="1:6" s="40" customFormat="1" ht="16.5" customHeight="1">
      <c r="A34" s="52" t="s">
        <v>76</v>
      </c>
      <c r="B34" s="50">
        <v>-7807845700</v>
      </c>
      <c r="C34" s="50"/>
      <c r="D34" s="50">
        <v>-7807845700</v>
      </c>
      <c r="E34" s="50"/>
      <c r="F34" s="50"/>
    </row>
    <row r="35" spans="1:6" s="40" customFormat="1" ht="16.5" customHeight="1">
      <c r="A35" s="51" t="s">
        <v>77</v>
      </c>
      <c r="B35" s="50">
        <v>51681531301</v>
      </c>
      <c r="C35" s="50"/>
      <c r="D35" s="50">
        <v>41021754323</v>
      </c>
      <c r="E35" s="50"/>
      <c r="F35" s="50"/>
    </row>
    <row r="36" spans="1:6" s="40" customFormat="1" ht="16.5" customHeight="1">
      <c r="A36" s="52" t="s">
        <v>78</v>
      </c>
      <c r="B36" s="50">
        <v>-36869804171</v>
      </c>
      <c r="C36" s="50"/>
      <c r="D36" s="50">
        <v>-27581221445</v>
      </c>
      <c r="E36" s="50"/>
      <c r="F36" s="50"/>
    </row>
    <row r="37" spans="1:6" s="40" customFormat="1" ht="16.5" customHeight="1">
      <c r="A37" s="51" t="s">
        <v>79</v>
      </c>
      <c r="B37" s="50">
        <v>-11300532178</v>
      </c>
      <c r="C37" s="50"/>
      <c r="D37" s="50">
        <v>-10044134938</v>
      </c>
      <c r="E37" s="50"/>
      <c r="F37" s="50"/>
    </row>
    <row r="38" spans="1:6" s="40" customFormat="1" ht="16.5" customHeight="1">
      <c r="A38" s="51" t="s">
        <v>80</v>
      </c>
      <c r="B38" s="50">
        <v>2084543290</v>
      </c>
      <c r="C38" s="50"/>
      <c r="D38" s="50">
        <v>2084543290</v>
      </c>
      <c r="E38" s="50"/>
      <c r="F38" s="50"/>
    </row>
    <row r="39" spans="1:6" s="40" customFormat="1" ht="16.5" customHeight="1">
      <c r="A39" s="52" t="s">
        <v>81</v>
      </c>
      <c r="B39" s="50">
        <v>-339020756</v>
      </c>
      <c r="C39" s="50"/>
      <c r="D39" s="50">
        <v>-365199239</v>
      </c>
      <c r="E39" s="50"/>
      <c r="F39" s="50"/>
    </row>
    <row r="40" spans="1:6" s="40" customFormat="1" ht="16.5" customHeight="1">
      <c r="A40" s="51" t="s">
        <v>79</v>
      </c>
      <c r="B40" s="50">
        <v>-1517649762</v>
      </c>
      <c r="C40" s="50"/>
      <c r="D40" s="50">
        <v>-1468900372</v>
      </c>
      <c r="E40" s="50"/>
      <c r="F40" s="50"/>
    </row>
    <row r="41" spans="1:6" s="40" customFormat="1" ht="16.5" customHeight="1">
      <c r="A41" s="51" t="s">
        <v>82</v>
      </c>
      <c r="B41" s="50">
        <v>3283915320</v>
      </c>
      <c r="C41" s="50"/>
      <c r="D41" s="50">
        <v>3694896020</v>
      </c>
      <c r="E41" s="50"/>
      <c r="F41" s="50"/>
    </row>
    <row r="42" spans="1:6" s="40" customFormat="1" ht="16.5" customHeight="1">
      <c r="A42" s="52" t="s">
        <v>83</v>
      </c>
      <c r="B42" s="50">
        <v>-882767143</v>
      </c>
      <c r="C42" s="50"/>
      <c r="D42" s="50">
        <v>-947995857</v>
      </c>
      <c r="E42" s="50"/>
      <c r="F42" s="50"/>
    </row>
    <row r="43" spans="1:6" s="40" customFormat="1" ht="16.5" customHeight="1">
      <c r="A43" s="51" t="s">
        <v>79</v>
      </c>
      <c r="B43" s="50">
        <v>-1674328757</v>
      </c>
      <c r="C43" s="50"/>
      <c r="D43" s="50">
        <v>-2102884159</v>
      </c>
      <c r="E43" s="50"/>
      <c r="F43" s="50"/>
    </row>
    <row r="44" spans="1:6" s="40" customFormat="1" ht="16.5" customHeight="1">
      <c r="A44" s="51" t="s">
        <v>84</v>
      </c>
      <c r="B44" s="50">
        <v>23296390154</v>
      </c>
      <c r="C44" s="50"/>
      <c r="D44" s="50">
        <v>21739472744</v>
      </c>
      <c r="E44" s="50"/>
      <c r="F44" s="50"/>
    </row>
    <row r="45" spans="1:6" s="40" customFormat="1" ht="16.5" customHeight="1">
      <c r="A45" s="52" t="s">
        <v>85</v>
      </c>
      <c r="B45" s="50">
        <v>-10704142271</v>
      </c>
      <c r="C45" s="50"/>
      <c r="D45" s="50">
        <v>-9488257827</v>
      </c>
      <c r="E45" s="50"/>
      <c r="F45" s="50"/>
    </row>
    <row r="46" spans="1:6" s="40" customFormat="1" ht="16.5" customHeight="1">
      <c r="A46" s="54" t="s">
        <v>79</v>
      </c>
      <c r="B46" s="55">
        <v>-12369612330</v>
      </c>
      <c r="C46" s="55"/>
      <c r="D46" s="55">
        <v>-11966312337</v>
      </c>
      <c r="E46" s="55"/>
      <c r="F46" s="55"/>
    </row>
    <row r="47" spans="1:6" s="40" customFormat="1" ht="16.5" customHeight="1">
      <c r="A47" s="51" t="s">
        <v>86</v>
      </c>
      <c r="B47" s="50">
        <v>496815696</v>
      </c>
      <c r="C47" s="50"/>
      <c r="D47" s="50">
        <v>496815696</v>
      </c>
      <c r="E47" s="50"/>
      <c r="F47" s="50"/>
    </row>
    <row r="48" spans="1:6" s="40" customFormat="1" ht="16.5" customHeight="1">
      <c r="A48" s="52" t="s">
        <v>87</v>
      </c>
      <c r="B48" s="50">
        <v>-116934708</v>
      </c>
      <c r="C48" s="50"/>
      <c r="D48" s="50">
        <v>-175375257</v>
      </c>
      <c r="E48" s="50"/>
      <c r="F48" s="50"/>
    </row>
    <row r="49" spans="1:6" s="40" customFormat="1" ht="16.5" customHeight="1">
      <c r="A49" s="51" t="s">
        <v>79</v>
      </c>
      <c r="B49" s="50">
        <v>-374886766</v>
      </c>
      <c r="C49" s="50"/>
      <c r="D49" s="50">
        <v>-312429216</v>
      </c>
      <c r="E49" s="50"/>
      <c r="F49" s="50"/>
    </row>
    <row r="50" spans="1:6" s="40" customFormat="1" ht="16.5" customHeight="1">
      <c r="A50" s="51" t="s">
        <v>88</v>
      </c>
      <c r="B50" s="50">
        <v>4090241522</v>
      </c>
      <c r="C50" s="50"/>
      <c r="D50" s="50">
        <v>4083718414</v>
      </c>
      <c r="E50" s="50"/>
      <c r="F50" s="50"/>
    </row>
    <row r="51" spans="1:6" s="40" customFormat="1" ht="16.5" customHeight="1">
      <c r="A51" s="52" t="s">
        <v>89</v>
      </c>
      <c r="B51" s="50">
        <v>-83778058</v>
      </c>
      <c r="C51" s="50"/>
      <c r="D51" s="50">
        <v>-125841627</v>
      </c>
      <c r="E51" s="50"/>
      <c r="F51" s="50"/>
    </row>
    <row r="52" spans="1:6" s="40" customFormat="1" ht="16.5" customHeight="1">
      <c r="A52" s="51" t="s">
        <v>79</v>
      </c>
      <c r="B52" s="50">
        <v>-3605833076</v>
      </c>
      <c r="C52" s="50"/>
      <c r="D52" s="50">
        <v>-3550682961</v>
      </c>
      <c r="E52" s="50"/>
      <c r="F52" s="50"/>
    </row>
    <row r="53" spans="1:6" s="40" customFormat="1" ht="16.5" customHeight="1">
      <c r="A53" s="51" t="s">
        <v>90</v>
      </c>
      <c r="B53" s="50">
        <v>2000000000</v>
      </c>
      <c r="C53" s="50"/>
      <c r="D53" s="50">
        <v>6658294710</v>
      </c>
      <c r="E53" s="50"/>
      <c r="F53" s="50"/>
    </row>
    <row r="54" spans="1:6" s="40" customFormat="1" ht="16.5" customHeight="1">
      <c r="A54" s="87" t="s">
        <v>91</v>
      </c>
      <c r="B54" s="55">
        <v>-2000000000</v>
      </c>
      <c r="C54" s="55"/>
      <c r="D54" s="55">
        <v>-6651822900</v>
      </c>
      <c r="E54" s="55"/>
      <c r="F54" s="55"/>
    </row>
    <row r="55" spans="1:6" s="40" customFormat="1" ht="16.5" customHeight="1">
      <c r="A55" s="51" t="s">
        <v>92</v>
      </c>
      <c r="B55" s="50">
        <v>0</v>
      </c>
      <c r="C55" s="50"/>
      <c r="D55" s="50">
        <v>0</v>
      </c>
      <c r="E55" s="50"/>
      <c r="F55" s="50"/>
    </row>
    <row r="56" spans="1:6" s="44" customFormat="1" ht="16.5" customHeight="1">
      <c r="A56" s="56" t="s">
        <v>93</v>
      </c>
      <c r="B56" s="57"/>
      <c r="C56" s="58">
        <f>SUM(C25,C9)</f>
        <v>29477569946</v>
      </c>
      <c r="D56" s="57"/>
      <c r="E56" s="58">
        <f>SUM(E25,E9)</f>
        <v>35138666044</v>
      </c>
      <c r="F56" s="59">
        <f>C56-E56</f>
        <v>-5661096098</v>
      </c>
    </row>
    <row r="57" spans="1:6" s="44" customFormat="1" ht="16.5" customHeight="1">
      <c r="A57" s="60" t="s">
        <v>94</v>
      </c>
      <c r="B57" s="48"/>
      <c r="C57" s="48"/>
      <c r="D57" s="48"/>
      <c r="E57" s="48"/>
      <c r="F57" s="61"/>
    </row>
    <row r="58" spans="1:6" s="40" customFormat="1" ht="16.5" customHeight="1">
      <c r="A58" s="53" t="s">
        <v>95</v>
      </c>
      <c r="B58" s="50"/>
      <c r="C58" s="50">
        <f>SUM(B59:B65)</f>
        <v>3042562935</v>
      </c>
      <c r="D58" s="50"/>
      <c r="E58" s="50">
        <f>SUM(D59:D65)</f>
        <v>2894711185</v>
      </c>
      <c r="F58" s="50">
        <f>C58-E58</f>
        <v>147851750</v>
      </c>
    </row>
    <row r="59" spans="1:6" s="40" customFormat="1" ht="16.5" customHeight="1">
      <c r="A59" s="51" t="s">
        <v>96</v>
      </c>
      <c r="B59" s="50">
        <v>884204705</v>
      </c>
      <c r="C59" s="50"/>
      <c r="D59" s="50">
        <v>1160805378</v>
      </c>
      <c r="E59" s="50"/>
      <c r="F59" s="50">
        <f>B59-D59</f>
        <v>-276600673</v>
      </c>
    </row>
    <row r="60" spans="1:6" s="40" customFormat="1" ht="16.5" customHeight="1">
      <c r="A60" s="51" t="s">
        <v>97</v>
      </c>
      <c r="B60" s="50">
        <v>36331100</v>
      </c>
      <c r="C60" s="50"/>
      <c r="D60" s="50">
        <v>193881140</v>
      </c>
      <c r="E60" s="50"/>
      <c r="F60" s="50">
        <f>B60-D60</f>
        <v>-157550040</v>
      </c>
    </row>
    <row r="61" spans="1:6" s="40" customFormat="1" ht="16.5" customHeight="1">
      <c r="A61" s="51" t="s">
        <v>98</v>
      </c>
      <c r="B61" s="50"/>
      <c r="C61" s="50"/>
      <c r="D61" s="50"/>
      <c r="E61" s="50"/>
      <c r="F61" s="50"/>
    </row>
    <row r="62" spans="1:6" s="40" customFormat="1" ht="16.5" customHeight="1">
      <c r="A62" s="51" t="s">
        <v>99</v>
      </c>
      <c r="B62" s="50">
        <v>0</v>
      </c>
      <c r="C62" s="50"/>
      <c r="D62" s="50">
        <v>0</v>
      </c>
      <c r="E62" s="50"/>
      <c r="F62" s="50">
        <f>B62-D62</f>
        <v>0</v>
      </c>
    </row>
    <row r="63" spans="1:6" s="40" customFormat="1" ht="16.5" customHeight="1">
      <c r="A63" s="51" t="s">
        <v>100</v>
      </c>
      <c r="B63" s="50">
        <v>1285982319</v>
      </c>
      <c r="C63" s="50"/>
      <c r="D63" s="50">
        <v>768773932</v>
      </c>
      <c r="E63" s="50"/>
      <c r="F63" s="50">
        <f>B63-D63</f>
        <v>517208387</v>
      </c>
    </row>
    <row r="64" spans="1:6" s="40" customFormat="1" ht="16.5" customHeight="1">
      <c r="A64" s="51" t="s">
        <v>101</v>
      </c>
      <c r="B64" s="50">
        <v>0</v>
      </c>
      <c r="C64" s="50"/>
      <c r="D64" s="50">
        <v>0</v>
      </c>
      <c r="E64" s="50"/>
      <c r="F64" s="50">
        <f>B64-D64</f>
        <v>0</v>
      </c>
    </row>
    <row r="65" spans="1:6" s="44" customFormat="1" ht="16.5" customHeight="1">
      <c r="A65" s="51" t="s">
        <v>102</v>
      </c>
      <c r="B65" s="50">
        <v>836044811</v>
      </c>
      <c r="C65" s="50"/>
      <c r="D65" s="50">
        <v>771250735</v>
      </c>
      <c r="E65" s="50"/>
      <c r="F65" s="50">
        <f>B65-D65</f>
        <v>64794076</v>
      </c>
    </row>
    <row r="66" spans="1:6" s="40" customFormat="1" ht="16.5" customHeight="1">
      <c r="A66" s="53" t="s">
        <v>103</v>
      </c>
      <c r="B66" s="50"/>
      <c r="C66" s="50">
        <f>SUM(B67:B72)</f>
        <v>21544016690</v>
      </c>
      <c r="D66" s="50"/>
      <c r="E66" s="50">
        <f>SUM(D67:D72)</f>
        <v>20508036170</v>
      </c>
      <c r="F66" s="50">
        <f>C66-E66</f>
        <v>1035980520</v>
      </c>
    </row>
    <row r="67" spans="1:6" s="40" customFormat="1" ht="16.5" customHeight="1">
      <c r="A67" s="51" t="s">
        <v>104</v>
      </c>
      <c r="B67" s="50">
        <v>1000000000</v>
      </c>
      <c r="C67" s="50"/>
      <c r="D67" s="50">
        <v>1000000000</v>
      </c>
      <c r="E67" s="50"/>
      <c r="F67" s="50"/>
    </row>
    <row r="68" spans="1:6" s="40" customFormat="1" ht="16.5" customHeight="1">
      <c r="A68" s="51" t="s">
        <v>105</v>
      </c>
      <c r="B68" s="50">
        <v>3000000000</v>
      </c>
      <c r="C68" s="50"/>
      <c r="D68" s="50">
        <v>4000000000</v>
      </c>
      <c r="E68" s="50"/>
      <c r="F68" s="50"/>
    </row>
    <row r="69" spans="1:6" s="40" customFormat="1" ht="16.5" customHeight="1">
      <c r="A69" s="51" t="s">
        <v>106</v>
      </c>
      <c r="B69" s="50">
        <v>20000000</v>
      </c>
      <c r="C69" s="50"/>
      <c r="D69" s="50">
        <v>20000000</v>
      </c>
      <c r="E69" s="50"/>
      <c r="F69" s="50"/>
    </row>
    <row r="70" spans="1:6" s="40" customFormat="1" ht="16.5" customHeight="1">
      <c r="A70" s="51" t="s">
        <v>107</v>
      </c>
      <c r="B70" s="50">
        <v>17531390490</v>
      </c>
      <c r="C70" s="50"/>
      <c r="D70" s="50">
        <v>15495409970</v>
      </c>
      <c r="E70" s="50"/>
      <c r="F70" s="50"/>
    </row>
    <row r="71" spans="1:6" s="40" customFormat="1" ht="16.5" customHeight="1">
      <c r="A71" s="51" t="s">
        <v>108</v>
      </c>
      <c r="B71" s="50">
        <v>0</v>
      </c>
      <c r="C71" s="50"/>
      <c r="D71" s="50">
        <v>0</v>
      </c>
      <c r="E71" s="50"/>
      <c r="F71" s="50"/>
    </row>
    <row r="72" spans="1:6" s="44" customFormat="1" ht="16.5" customHeight="1">
      <c r="A72" s="51" t="s">
        <v>109</v>
      </c>
      <c r="B72" s="50">
        <v>-7373800</v>
      </c>
      <c r="C72" s="50"/>
      <c r="D72" s="50">
        <v>-7373800</v>
      </c>
      <c r="E72" s="50"/>
      <c r="F72" s="50"/>
    </row>
    <row r="73" spans="1:6" s="44" customFormat="1" ht="16.5" customHeight="1">
      <c r="A73" s="51" t="s">
        <v>110</v>
      </c>
      <c r="B73" s="50"/>
      <c r="C73" s="50">
        <v>0</v>
      </c>
      <c r="D73" s="50"/>
      <c r="E73" s="50">
        <v>0</v>
      </c>
      <c r="F73" s="50"/>
    </row>
    <row r="74" spans="1:6" s="44" customFormat="1" ht="16.5" customHeight="1">
      <c r="A74" s="51" t="s">
        <v>111</v>
      </c>
      <c r="B74" s="50"/>
      <c r="C74" s="50">
        <v>880038475</v>
      </c>
      <c r="D74" s="50"/>
      <c r="E74" s="50">
        <v>940536307</v>
      </c>
      <c r="F74" s="50"/>
    </row>
    <row r="75" spans="1:6" s="44" customFormat="1" ht="16.5" customHeight="1">
      <c r="A75" s="56" t="s">
        <v>112</v>
      </c>
      <c r="B75" s="57"/>
      <c r="C75" s="58">
        <f>SUM(C58,C66,C73,C74)</f>
        <v>25466618100</v>
      </c>
      <c r="D75" s="57"/>
      <c r="E75" s="58">
        <f>SUM(E58,E66,E73,E74)</f>
        <v>24343283662</v>
      </c>
      <c r="F75" s="59">
        <f>C75-E75</f>
        <v>1123334438</v>
      </c>
    </row>
    <row r="76" spans="1:6" s="44" customFormat="1" ht="16.5" customHeight="1">
      <c r="A76" s="60" t="s">
        <v>113</v>
      </c>
      <c r="B76" s="48"/>
      <c r="C76" s="48"/>
      <c r="D76" s="48"/>
      <c r="E76" s="48"/>
      <c r="F76" s="61"/>
    </row>
    <row r="77" spans="1:6" s="40" customFormat="1" ht="16.5" customHeight="1">
      <c r="A77" s="53" t="s">
        <v>114</v>
      </c>
      <c r="B77" s="50"/>
      <c r="C77" s="50">
        <f>C78</f>
        <v>487574000</v>
      </c>
      <c r="D77" s="50"/>
      <c r="E77" s="50">
        <f>E78</f>
        <v>487574000</v>
      </c>
      <c r="F77" s="50">
        <f>C77-E77</f>
        <v>0</v>
      </c>
    </row>
    <row r="78" spans="1:6" s="44" customFormat="1" ht="16.5" customHeight="1">
      <c r="A78" s="51" t="s">
        <v>115</v>
      </c>
      <c r="B78" s="50"/>
      <c r="C78" s="50">
        <f>B79+B80</f>
        <v>487574000</v>
      </c>
      <c r="D78" s="50"/>
      <c r="E78" s="50">
        <f>D79+D80</f>
        <v>487574000</v>
      </c>
      <c r="F78" s="50">
        <f>C78-E78</f>
        <v>0</v>
      </c>
    </row>
    <row r="79" spans="1:6" s="44" customFormat="1" ht="16.5" customHeight="1">
      <c r="A79" s="51" t="s">
        <v>116</v>
      </c>
      <c r="B79" s="50">
        <v>487574000</v>
      </c>
      <c r="C79" s="50"/>
      <c r="D79" s="50">
        <v>487574000</v>
      </c>
      <c r="E79" s="50"/>
      <c r="F79" s="50"/>
    </row>
    <row r="80" spans="1:6" s="44" customFormat="1" ht="16.5" customHeight="1">
      <c r="A80" s="51" t="s">
        <v>117</v>
      </c>
      <c r="B80" s="50">
        <v>0</v>
      </c>
      <c r="C80" s="50"/>
      <c r="D80" s="50">
        <v>0</v>
      </c>
      <c r="E80" s="50"/>
      <c r="F80" s="50"/>
    </row>
    <row r="81" spans="1:6" s="40" customFormat="1" ht="16.5" customHeight="1">
      <c r="A81" s="53" t="s">
        <v>118</v>
      </c>
      <c r="B81" s="50"/>
      <c r="C81" s="50">
        <f>C82+C85</f>
        <v>3523377846</v>
      </c>
      <c r="D81" s="50"/>
      <c r="E81" s="50">
        <f>E82+E85</f>
        <v>10307808382</v>
      </c>
      <c r="F81" s="50">
        <f>C81-E81</f>
        <v>-6784430536</v>
      </c>
    </row>
    <row r="82" spans="1:6" s="40" customFormat="1" ht="16.5" customHeight="1">
      <c r="A82" s="51" t="s">
        <v>119</v>
      </c>
      <c r="B82" s="50"/>
      <c r="C82" s="50">
        <f>SUM(C83:C84)</f>
        <v>0</v>
      </c>
      <c r="D82" s="50"/>
      <c r="E82" s="50">
        <f>SUM(E83:E84)</f>
        <v>0</v>
      </c>
      <c r="F82" s="50">
        <f>C82-E82</f>
        <v>0</v>
      </c>
    </row>
    <row r="83" spans="1:6" s="40" customFormat="1" ht="16.5" customHeight="1">
      <c r="A83" s="51" t="s">
        <v>120</v>
      </c>
      <c r="B83" s="50"/>
      <c r="C83" s="50"/>
      <c r="D83" s="50"/>
      <c r="E83" s="50"/>
      <c r="F83" s="50"/>
    </row>
    <row r="84" spans="1:6" s="44" customFormat="1" ht="16.5" customHeight="1">
      <c r="A84" s="51" t="s">
        <v>121</v>
      </c>
      <c r="B84" s="50"/>
      <c r="C84" s="50"/>
      <c r="D84" s="50"/>
      <c r="E84" s="50"/>
      <c r="F84" s="50"/>
    </row>
    <row r="85" spans="1:6" s="40" customFormat="1" ht="16.5" customHeight="1">
      <c r="A85" s="51" t="s">
        <v>122</v>
      </c>
      <c r="B85" s="50"/>
      <c r="C85" s="50">
        <f>B86</f>
        <v>3523377846</v>
      </c>
      <c r="D85" s="50"/>
      <c r="E85" s="50">
        <f>D86</f>
        <v>10307808382</v>
      </c>
      <c r="F85" s="50">
        <f>C85-E85</f>
        <v>-6784430536</v>
      </c>
    </row>
    <row r="86" spans="1:6" s="40" customFormat="1" ht="16.5" customHeight="1">
      <c r="A86" s="51" t="s">
        <v>123</v>
      </c>
      <c r="B86" s="50">
        <v>3523377846</v>
      </c>
      <c r="C86" s="50"/>
      <c r="D86" s="50">
        <v>10307808382</v>
      </c>
      <c r="E86" s="50"/>
      <c r="F86" s="50"/>
    </row>
    <row r="87" spans="1:6" s="40" customFormat="1" ht="16.5" customHeight="1">
      <c r="A87" s="51" t="s">
        <v>124</v>
      </c>
      <c r="B87" s="50">
        <v>-6784430536</v>
      </c>
      <c r="C87" s="50"/>
      <c r="D87" s="50">
        <v>6338465408</v>
      </c>
      <c r="E87" s="50"/>
      <c r="F87" s="50"/>
    </row>
    <row r="88" spans="1:6" s="44" customFormat="1" ht="16.5" customHeight="1">
      <c r="A88" s="51" t="s">
        <v>125</v>
      </c>
      <c r="B88" s="50">
        <v>6338465408</v>
      </c>
      <c r="C88" s="50"/>
      <c r="D88" s="50">
        <v>5832232310</v>
      </c>
      <c r="E88" s="50"/>
      <c r="F88" s="50"/>
    </row>
    <row r="89" spans="1:6" s="40" customFormat="1" ht="16.5" customHeight="1">
      <c r="A89" s="60" t="s">
        <v>126</v>
      </c>
      <c r="B89" s="50"/>
      <c r="C89" s="50">
        <f>C77+C81</f>
        <v>4010951846</v>
      </c>
      <c r="D89" s="50"/>
      <c r="E89" s="50">
        <f>E77+E81</f>
        <v>10795382382</v>
      </c>
      <c r="F89" s="50">
        <f>C89-E89</f>
        <v>-6784430536</v>
      </c>
    </row>
    <row r="90" spans="1:6" s="40" customFormat="1" ht="16.5" customHeight="1">
      <c r="A90" s="56" t="s">
        <v>127</v>
      </c>
      <c r="B90" s="55"/>
      <c r="C90" s="55">
        <f>C89+C75</f>
        <v>29477569946</v>
      </c>
      <c r="D90" s="55"/>
      <c r="E90" s="55">
        <f>E89+E75</f>
        <v>35138666044</v>
      </c>
      <c r="F90" s="55">
        <f>C90-E90</f>
        <v>-5661096098</v>
      </c>
    </row>
  </sheetData>
  <mergeCells count="2">
    <mergeCell ref="A6:A7"/>
    <mergeCell ref="F6:F7"/>
  </mergeCells>
  <phoneticPr fontId="2" type="noConversion"/>
  <printOptions horizontalCentered="1"/>
  <pageMargins left="0.59055118110236227" right="0.59055118110236227" top="0.98425196850393704" bottom="0.98425196850393704" header="0.51181102362204722" footer="0.51181102362204722"/>
  <pageSetup paperSize="9" scale="77" orientation="portrait" r:id="rId1"/>
  <headerFooter alignWithMargins="0"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H74"/>
  <sheetViews>
    <sheetView zoomScaleNormal="100" zoomScaleSheetLayoutView="55" workbookViewId="0">
      <selection activeCell="F2" sqref="F2"/>
    </sheetView>
  </sheetViews>
  <sheetFormatPr defaultRowHeight="24.75" customHeight="1"/>
  <cols>
    <col min="1" max="1" width="18.21875" style="7" customWidth="1"/>
    <col min="2" max="2" width="14.21875" style="7" customWidth="1"/>
    <col min="3" max="3" width="13.88671875" style="7" customWidth="1"/>
    <col min="4" max="4" width="14.5546875" style="7" customWidth="1"/>
    <col min="5" max="5" width="14.109375" style="7" customWidth="1"/>
    <col min="6" max="6" width="14.33203125" style="7" customWidth="1"/>
    <col min="7" max="7" width="13.5546875" style="7" bestFit="1" customWidth="1"/>
    <col min="8" max="8" width="14.21875" style="7" bestFit="1" customWidth="1"/>
    <col min="9" max="9" width="9.6640625" style="7" bestFit="1" customWidth="1"/>
    <col min="10" max="10" width="10.21875" style="7" bestFit="1" customWidth="1"/>
    <col min="11" max="16384" width="8.88671875" style="7"/>
  </cols>
  <sheetData>
    <row r="1" spans="1:8" ht="24.75" customHeight="1">
      <c r="A1" s="13" t="s">
        <v>17</v>
      </c>
      <c r="B1" s="14"/>
      <c r="C1" s="14"/>
      <c r="D1" s="14"/>
      <c r="E1" s="14"/>
      <c r="F1" s="14"/>
    </row>
    <row r="2" spans="1:8" ht="24.75" customHeight="1">
      <c r="A2" s="35" t="s">
        <v>247</v>
      </c>
      <c r="B2" s="15"/>
      <c r="C2" s="15"/>
      <c r="D2" s="15"/>
      <c r="E2" s="15"/>
      <c r="F2" s="15"/>
    </row>
    <row r="3" spans="1:8" ht="24.75" customHeight="1">
      <c r="A3" s="35" t="s">
        <v>248</v>
      </c>
      <c r="B3" s="15"/>
      <c r="C3" s="15"/>
      <c r="D3" s="15"/>
      <c r="E3" s="15"/>
      <c r="F3" s="15"/>
    </row>
    <row r="4" spans="1:8" ht="24.75" customHeight="1">
      <c r="A4" s="16" t="str">
        <f>재무상태표!A5</f>
        <v>충청남도 서산의료원</v>
      </c>
      <c r="B4" s="16"/>
      <c r="C4" s="16"/>
      <c r="D4" s="16"/>
      <c r="E4" s="16"/>
      <c r="F4" s="17" t="s">
        <v>11</v>
      </c>
    </row>
    <row r="5" spans="1:8" s="18" customFormat="1" ht="24.75" customHeight="1">
      <c r="A5" s="151" t="s">
        <v>26</v>
      </c>
      <c r="B5" s="33" t="str">
        <f>재무상태표!B6</f>
        <v>제 41(당) 기</v>
      </c>
      <c r="C5" s="33"/>
      <c r="D5" s="33" t="str">
        <f>재무상태표!D6</f>
        <v>제 40(전) 기</v>
      </c>
      <c r="E5" s="33"/>
      <c r="F5" s="153" t="s">
        <v>14</v>
      </c>
    </row>
    <row r="6" spans="1:8" s="18" customFormat="1" ht="24.75" customHeight="1" thickBot="1">
      <c r="A6" s="152"/>
      <c r="B6" s="34" t="s">
        <v>27</v>
      </c>
      <c r="C6" s="34"/>
      <c r="D6" s="34" t="s">
        <v>27</v>
      </c>
      <c r="E6" s="34"/>
      <c r="F6" s="152"/>
    </row>
    <row r="7" spans="1:8" s="44" customFormat="1" ht="21.75" customHeight="1" thickTop="1">
      <c r="A7" s="62" t="s">
        <v>128</v>
      </c>
      <c r="B7" s="63"/>
      <c r="C7" s="63">
        <f>SUM(B8:B11)</f>
        <v>40511410850</v>
      </c>
      <c r="D7" s="63"/>
      <c r="E7" s="63">
        <f>SUM(D8:D11)</f>
        <v>35889809300</v>
      </c>
      <c r="F7" s="63">
        <f>C7-E7</f>
        <v>4621601550</v>
      </c>
    </row>
    <row r="8" spans="1:8" s="40" customFormat="1" ht="21.75" customHeight="1">
      <c r="A8" s="64" t="s">
        <v>129</v>
      </c>
      <c r="B8" s="65">
        <v>20338978540</v>
      </c>
      <c r="C8" s="65"/>
      <c r="D8" s="65">
        <v>14706025788</v>
      </c>
      <c r="E8" s="65"/>
      <c r="F8" s="65">
        <f>B8-D8</f>
        <v>5632952752</v>
      </c>
    </row>
    <row r="9" spans="1:8" s="40" customFormat="1" ht="21.75" customHeight="1">
      <c r="A9" s="64" t="s">
        <v>130</v>
      </c>
      <c r="B9" s="65">
        <v>17462192760</v>
      </c>
      <c r="C9" s="65"/>
      <c r="D9" s="65">
        <v>19019795472</v>
      </c>
      <c r="E9" s="65"/>
      <c r="F9" s="65">
        <f>B9-D9</f>
        <v>-1557602712</v>
      </c>
    </row>
    <row r="10" spans="1:8" s="40" customFormat="1" ht="21.75" customHeight="1">
      <c r="A10" s="64" t="s">
        <v>131</v>
      </c>
      <c r="B10" s="65">
        <v>2705052170</v>
      </c>
      <c r="C10" s="65"/>
      <c r="D10" s="65">
        <v>2155295240</v>
      </c>
      <c r="E10" s="65"/>
      <c r="F10" s="65">
        <f>B10-D10</f>
        <v>549756930</v>
      </c>
    </row>
    <row r="11" spans="1:8" s="40" customFormat="1" ht="21.75" customHeight="1">
      <c r="A11" s="64" t="s">
        <v>132</v>
      </c>
      <c r="B11" s="65">
        <v>5187380</v>
      </c>
      <c r="C11" s="65"/>
      <c r="D11" s="65">
        <v>8692800</v>
      </c>
      <c r="E11" s="65"/>
      <c r="F11" s="65">
        <f>B11-D11</f>
        <v>-3505420</v>
      </c>
    </row>
    <row r="12" spans="1:8" s="44" customFormat="1" ht="21.75" customHeight="1">
      <c r="A12" s="66" t="s">
        <v>133</v>
      </c>
      <c r="B12" s="65"/>
      <c r="C12" s="65">
        <f>SUM(C17,C13,C21,C33)</f>
        <v>50324081457</v>
      </c>
      <c r="D12" s="65"/>
      <c r="E12" s="65">
        <f>SUM(E17,E13,E21,E33)</f>
        <v>45061053120</v>
      </c>
      <c r="F12" s="65">
        <f>C12-E12</f>
        <v>5263028337</v>
      </c>
    </row>
    <row r="13" spans="1:8" s="40" customFormat="1" ht="21.75" customHeight="1">
      <c r="A13" s="64" t="s">
        <v>134</v>
      </c>
      <c r="B13" s="65"/>
      <c r="C13" s="65">
        <f>SUM(B14:B16)</f>
        <v>33316563588</v>
      </c>
      <c r="D13" s="65"/>
      <c r="E13" s="65">
        <f>SUM(D14:D16)</f>
        <v>30366934270</v>
      </c>
      <c r="F13" s="65">
        <f>C13-E13</f>
        <v>2949629318</v>
      </c>
    </row>
    <row r="14" spans="1:8" s="40" customFormat="1" ht="21.75" customHeight="1">
      <c r="A14" s="64" t="s">
        <v>135</v>
      </c>
      <c r="B14" s="65">
        <v>29701016938</v>
      </c>
      <c r="C14" s="65"/>
      <c r="D14" s="65">
        <v>27453814180</v>
      </c>
      <c r="E14" s="65"/>
      <c r="F14" s="65">
        <f>B14-D14</f>
        <v>2247202758</v>
      </c>
      <c r="G14" s="67"/>
      <c r="H14" s="68"/>
    </row>
    <row r="15" spans="1:8" s="40" customFormat="1" ht="21.75" customHeight="1">
      <c r="A15" s="64" t="s">
        <v>8</v>
      </c>
      <c r="B15" s="65">
        <v>70000000</v>
      </c>
      <c r="C15" s="65"/>
      <c r="D15" s="65">
        <v>70000000</v>
      </c>
      <c r="E15" s="65"/>
      <c r="F15" s="65">
        <f>B15-D15</f>
        <v>0</v>
      </c>
      <c r="G15" s="68"/>
    </row>
    <row r="16" spans="1:8" s="40" customFormat="1" ht="21.75" customHeight="1">
      <c r="A16" s="64" t="s">
        <v>136</v>
      </c>
      <c r="B16" s="65">
        <v>3545546650</v>
      </c>
      <c r="C16" s="65"/>
      <c r="D16" s="65">
        <v>2843120090</v>
      </c>
      <c r="E16" s="65"/>
      <c r="F16" s="65">
        <f>B16-D16</f>
        <v>702426560</v>
      </c>
      <c r="G16" s="68"/>
    </row>
    <row r="17" spans="1:8" s="40" customFormat="1" ht="21.75" customHeight="1">
      <c r="A17" s="64" t="s">
        <v>137</v>
      </c>
      <c r="B17" s="65"/>
      <c r="C17" s="65">
        <f>SUM(B18:B20)</f>
        <v>7008187827</v>
      </c>
      <c r="D17" s="65"/>
      <c r="E17" s="65">
        <f>SUM(D18:D20)</f>
        <v>5370505185</v>
      </c>
      <c r="F17" s="65">
        <f>C17-E17</f>
        <v>1637682642</v>
      </c>
    </row>
    <row r="18" spans="1:8" s="40" customFormat="1" ht="21.75" customHeight="1">
      <c r="A18" s="64" t="s">
        <v>5</v>
      </c>
      <c r="B18" s="65">
        <v>2152010587</v>
      </c>
      <c r="C18" s="65"/>
      <c r="D18" s="65">
        <v>1490228288</v>
      </c>
      <c r="E18" s="65"/>
      <c r="F18" s="65">
        <f>B18-D18</f>
        <v>661782299</v>
      </c>
      <c r="G18" s="68"/>
      <c r="H18" s="68"/>
    </row>
    <row r="19" spans="1:8" s="40" customFormat="1" ht="21.75" customHeight="1">
      <c r="A19" s="64" t="s">
        <v>6</v>
      </c>
      <c r="B19" s="65">
        <v>3992584990</v>
      </c>
      <c r="C19" s="65"/>
      <c r="D19" s="65">
        <v>3212449899</v>
      </c>
      <c r="E19" s="65"/>
      <c r="F19" s="65">
        <f>B19-D19</f>
        <v>780135091</v>
      </c>
      <c r="G19" s="68"/>
      <c r="H19" s="68"/>
    </row>
    <row r="20" spans="1:8" s="40" customFormat="1" ht="21.75" customHeight="1">
      <c r="A20" s="64" t="s">
        <v>7</v>
      </c>
      <c r="B20" s="65">
        <v>863592250</v>
      </c>
      <c r="C20" s="65"/>
      <c r="D20" s="65">
        <v>667826998</v>
      </c>
      <c r="E20" s="65"/>
      <c r="F20" s="65">
        <f>B20-D20</f>
        <v>195765252</v>
      </c>
      <c r="G20" s="68"/>
      <c r="H20" s="68"/>
    </row>
    <row r="21" spans="1:8" s="40" customFormat="1" ht="21.75" customHeight="1">
      <c r="A21" s="64" t="s">
        <v>138</v>
      </c>
      <c r="B21" s="65"/>
      <c r="C21" s="65">
        <f>SUM(B22:B48)</f>
        <v>9999330042</v>
      </c>
      <c r="D21" s="65"/>
      <c r="E21" s="65">
        <f>SUM(D22:D48)</f>
        <v>9323613665</v>
      </c>
      <c r="F21" s="65">
        <f>C21-E21</f>
        <v>675716377</v>
      </c>
      <c r="G21" s="68"/>
    </row>
    <row r="22" spans="1:8" s="40" customFormat="1" ht="21.75" customHeight="1">
      <c r="A22" s="64" t="s">
        <v>139</v>
      </c>
      <c r="B22" s="65">
        <v>3473496244</v>
      </c>
      <c r="C22" s="65"/>
      <c r="D22" s="65">
        <v>3109674164</v>
      </c>
      <c r="E22" s="65"/>
      <c r="F22" s="65">
        <f t="shared" ref="F22:F48" si="0">B22-D22</f>
        <v>363822080</v>
      </c>
      <c r="G22" s="68"/>
    </row>
    <row r="23" spans="1:8" s="40" customFormat="1" ht="21.75" customHeight="1">
      <c r="A23" s="64" t="s">
        <v>140</v>
      </c>
      <c r="B23" s="65">
        <v>18111500</v>
      </c>
      <c r="C23" s="65"/>
      <c r="D23" s="65">
        <v>13015600</v>
      </c>
      <c r="E23" s="65"/>
      <c r="F23" s="65">
        <f t="shared" si="0"/>
        <v>5095900</v>
      </c>
      <c r="G23" s="68"/>
    </row>
    <row r="24" spans="1:8" s="40" customFormat="1" ht="21.75" customHeight="1">
      <c r="A24" s="64" t="s">
        <v>141</v>
      </c>
      <c r="B24" s="65">
        <v>65418440</v>
      </c>
      <c r="C24" s="65"/>
      <c r="D24" s="65">
        <v>74364640</v>
      </c>
      <c r="E24" s="65"/>
      <c r="F24" s="65">
        <f t="shared" si="0"/>
        <v>-8946200</v>
      </c>
      <c r="G24" s="68"/>
    </row>
    <row r="25" spans="1:8" s="40" customFormat="1" ht="21.75" customHeight="1">
      <c r="A25" s="64" t="s">
        <v>142</v>
      </c>
      <c r="B25" s="65">
        <v>750177140</v>
      </c>
      <c r="C25" s="65"/>
      <c r="D25" s="65">
        <v>575301240</v>
      </c>
      <c r="E25" s="65"/>
      <c r="F25" s="65">
        <f t="shared" si="0"/>
        <v>174875900</v>
      </c>
      <c r="G25" s="68"/>
    </row>
    <row r="26" spans="1:8" s="40" customFormat="1" ht="21.75" customHeight="1">
      <c r="A26" s="64" t="s">
        <v>143</v>
      </c>
      <c r="B26" s="65">
        <v>291315170</v>
      </c>
      <c r="C26" s="65"/>
      <c r="D26" s="65">
        <v>264818860</v>
      </c>
      <c r="E26" s="65"/>
      <c r="F26" s="65">
        <f t="shared" si="0"/>
        <v>26496310</v>
      </c>
      <c r="G26" s="68"/>
    </row>
    <row r="27" spans="1:8" s="40" customFormat="1" ht="21.75" customHeight="1">
      <c r="A27" s="64" t="s">
        <v>144</v>
      </c>
      <c r="B27" s="65">
        <v>29392341</v>
      </c>
      <c r="C27" s="65"/>
      <c r="D27" s="65">
        <v>31080256</v>
      </c>
      <c r="E27" s="65"/>
      <c r="F27" s="65">
        <f t="shared" si="0"/>
        <v>-1687915</v>
      </c>
      <c r="G27" s="68"/>
    </row>
    <row r="28" spans="1:8" s="40" customFormat="1" ht="19.5" customHeight="1">
      <c r="A28" s="64" t="s">
        <v>145</v>
      </c>
      <c r="B28" s="65">
        <v>296257999</v>
      </c>
      <c r="C28" s="65"/>
      <c r="D28" s="65">
        <v>374396952</v>
      </c>
      <c r="E28" s="65"/>
      <c r="F28" s="65">
        <f t="shared" si="0"/>
        <v>-78138953</v>
      </c>
      <c r="G28" s="68"/>
    </row>
    <row r="29" spans="1:8" s="40" customFormat="1" ht="21.75" customHeight="1">
      <c r="A29" s="64" t="s">
        <v>146</v>
      </c>
      <c r="B29" s="65">
        <v>205315950</v>
      </c>
      <c r="C29" s="65"/>
      <c r="D29" s="65">
        <v>450425590</v>
      </c>
      <c r="E29" s="65"/>
      <c r="F29" s="65">
        <f t="shared" si="0"/>
        <v>-245109640</v>
      </c>
      <c r="G29" s="68"/>
      <c r="H29" s="68"/>
    </row>
    <row r="30" spans="1:8" s="40" customFormat="1" ht="21.75" customHeight="1">
      <c r="A30" s="64" t="s">
        <v>147</v>
      </c>
      <c r="B30" s="65">
        <v>296322256</v>
      </c>
      <c r="C30" s="65"/>
      <c r="D30" s="65">
        <v>216647931</v>
      </c>
      <c r="E30" s="65"/>
      <c r="F30" s="65">
        <f t="shared" si="0"/>
        <v>79674325</v>
      </c>
      <c r="G30" s="68"/>
    </row>
    <row r="31" spans="1:8" s="40" customFormat="1" ht="21.75" customHeight="1">
      <c r="A31" s="64" t="s">
        <v>148</v>
      </c>
      <c r="B31" s="65">
        <v>499692342</v>
      </c>
      <c r="C31" s="65"/>
      <c r="D31" s="65">
        <v>303808220</v>
      </c>
      <c r="E31" s="65"/>
      <c r="F31" s="65">
        <f t="shared" si="0"/>
        <v>195884122</v>
      </c>
      <c r="G31" s="68"/>
      <c r="H31" s="68"/>
    </row>
    <row r="32" spans="1:8" s="40" customFormat="1" ht="21.75" customHeight="1">
      <c r="A32" s="64" t="s">
        <v>149</v>
      </c>
      <c r="B32" s="65">
        <v>21706335</v>
      </c>
      <c r="C32" s="65"/>
      <c r="D32" s="65">
        <v>26934447</v>
      </c>
      <c r="E32" s="65"/>
      <c r="F32" s="65">
        <f t="shared" si="0"/>
        <v>-5228112</v>
      </c>
      <c r="G32" s="68"/>
    </row>
    <row r="33" spans="1:8" s="40" customFormat="1" ht="21.75" customHeight="1">
      <c r="A33" s="64" t="s">
        <v>150</v>
      </c>
      <c r="B33" s="65">
        <v>71630734</v>
      </c>
      <c r="C33" s="65"/>
      <c r="D33" s="65">
        <v>52261370</v>
      </c>
      <c r="E33" s="65"/>
      <c r="F33" s="65">
        <f t="shared" si="0"/>
        <v>19369364</v>
      </c>
      <c r="G33" s="68"/>
    </row>
    <row r="34" spans="1:8" s="40" customFormat="1" ht="21.75" customHeight="1">
      <c r="A34" s="64" t="s">
        <v>151</v>
      </c>
      <c r="B34" s="65">
        <v>86396170</v>
      </c>
      <c r="C34" s="65"/>
      <c r="D34" s="65">
        <v>68807500</v>
      </c>
      <c r="E34" s="65"/>
      <c r="F34" s="65">
        <f t="shared" si="0"/>
        <v>17588670</v>
      </c>
      <c r="G34" s="68"/>
    </row>
    <row r="35" spans="1:8" s="40" customFormat="1" ht="21.75" customHeight="1">
      <c r="A35" s="64" t="s">
        <v>152</v>
      </c>
      <c r="B35" s="65">
        <v>30122850</v>
      </c>
      <c r="C35" s="65"/>
      <c r="D35" s="65">
        <v>29374940</v>
      </c>
      <c r="E35" s="65"/>
      <c r="F35" s="65">
        <f t="shared" si="0"/>
        <v>747910</v>
      </c>
      <c r="G35" s="68"/>
    </row>
    <row r="36" spans="1:8" s="40" customFormat="1" ht="21.75" customHeight="1">
      <c r="A36" s="64" t="s">
        <v>153</v>
      </c>
      <c r="B36" s="65">
        <v>820000</v>
      </c>
      <c r="C36" s="65"/>
      <c r="D36" s="65">
        <v>350000</v>
      </c>
      <c r="E36" s="65"/>
      <c r="F36" s="65">
        <f t="shared" si="0"/>
        <v>470000</v>
      </c>
      <c r="G36" s="68"/>
    </row>
    <row r="37" spans="1:8" s="40" customFormat="1" ht="21.75" customHeight="1">
      <c r="A37" s="64" t="s">
        <v>154</v>
      </c>
      <c r="B37" s="65">
        <v>69227500</v>
      </c>
      <c r="C37" s="65"/>
      <c r="D37" s="65">
        <v>57827573</v>
      </c>
      <c r="E37" s="65"/>
      <c r="F37" s="65">
        <f t="shared" si="0"/>
        <v>11399927</v>
      </c>
      <c r="G37" s="68"/>
    </row>
    <row r="38" spans="1:8" s="40" customFormat="1" ht="21" customHeight="1">
      <c r="A38" s="64" t="s">
        <v>155</v>
      </c>
      <c r="B38" s="65">
        <v>272065280</v>
      </c>
      <c r="C38" s="65"/>
      <c r="D38" s="65">
        <v>252597290</v>
      </c>
      <c r="E38" s="65"/>
      <c r="F38" s="65">
        <f t="shared" si="0"/>
        <v>19467990</v>
      </c>
      <c r="G38" s="68"/>
      <c r="H38" s="68"/>
    </row>
    <row r="39" spans="1:8" s="40" customFormat="1" ht="21" customHeight="1">
      <c r="A39" s="64" t="s">
        <v>156</v>
      </c>
      <c r="B39" s="65">
        <v>381802665</v>
      </c>
      <c r="C39" s="65"/>
      <c r="D39" s="65">
        <v>293264250</v>
      </c>
      <c r="E39" s="65"/>
      <c r="F39" s="65">
        <f t="shared" si="0"/>
        <v>88538415</v>
      </c>
      <c r="G39" s="68"/>
    </row>
    <row r="40" spans="1:8" s="40" customFormat="1" ht="21" customHeight="1">
      <c r="A40" s="64" t="s">
        <v>157</v>
      </c>
      <c r="B40" s="65">
        <v>354183319</v>
      </c>
      <c r="C40" s="65"/>
      <c r="D40" s="65">
        <v>263117159</v>
      </c>
      <c r="E40" s="65"/>
      <c r="F40" s="65">
        <f t="shared" si="0"/>
        <v>91066160</v>
      </c>
      <c r="G40" s="68"/>
    </row>
    <row r="41" spans="1:8" s="40" customFormat="1" ht="21" customHeight="1">
      <c r="A41" s="64" t="s">
        <v>158</v>
      </c>
      <c r="B41" s="65">
        <v>451448061</v>
      </c>
      <c r="C41" s="65"/>
      <c r="D41" s="65">
        <v>541218827</v>
      </c>
      <c r="E41" s="65"/>
      <c r="F41" s="65">
        <f t="shared" si="0"/>
        <v>-89770766</v>
      </c>
      <c r="G41" s="68"/>
    </row>
    <row r="42" spans="1:8" s="40" customFormat="1" ht="21" customHeight="1">
      <c r="A42" s="64" t="s">
        <v>159</v>
      </c>
      <c r="B42" s="65">
        <v>58211420</v>
      </c>
      <c r="C42" s="65"/>
      <c r="D42" s="65">
        <v>37454000</v>
      </c>
      <c r="E42" s="65"/>
      <c r="F42" s="65">
        <f t="shared" si="0"/>
        <v>20757420</v>
      </c>
      <c r="G42" s="68"/>
    </row>
    <row r="43" spans="1:8" s="40" customFormat="1" ht="21" customHeight="1">
      <c r="A43" s="64" t="s">
        <v>160</v>
      </c>
      <c r="B43" s="65">
        <v>82222041</v>
      </c>
      <c r="C43" s="65"/>
      <c r="D43" s="65">
        <v>121984405</v>
      </c>
      <c r="E43" s="65"/>
      <c r="F43" s="65">
        <f t="shared" si="0"/>
        <v>-39762364</v>
      </c>
      <c r="G43" s="68"/>
    </row>
    <row r="44" spans="1:8" s="40" customFormat="1" ht="21" customHeight="1">
      <c r="A44" s="64" t="s">
        <v>161</v>
      </c>
      <c r="B44" s="65">
        <v>75345600</v>
      </c>
      <c r="C44" s="65"/>
      <c r="D44" s="65">
        <v>25134000</v>
      </c>
      <c r="E44" s="65"/>
      <c r="F44" s="65">
        <f t="shared" si="0"/>
        <v>50211600</v>
      </c>
      <c r="G44" s="68"/>
    </row>
    <row r="45" spans="1:8" s="40" customFormat="1" ht="21" customHeight="1">
      <c r="A45" s="64" t="s">
        <v>162</v>
      </c>
      <c r="B45" s="65">
        <v>1907039675</v>
      </c>
      <c r="C45" s="65"/>
      <c r="D45" s="65">
        <v>1929015841</v>
      </c>
      <c r="E45" s="65"/>
      <c r="F45" s="65">
        <f t="shared" si="0"/>
        <v>-21976166</v>
      </c>
      <c r="G45" s="68"/>
    </row>
    <row r="46" spans="1:8" s="40" customFormat="1" ht="21" customHeight="1">
      <c r="A46" s="64" t="s">
        <v>163</v>
      </c>
      <c r="B46" s="65">
        <v>183720790</v>
      </c>
      <c r="C46" s="65"/>
      <c r="D46" s="65">
        <v>176398340</v>
      </c>
      <c r="E46" s="65"/>
      <c r="F46" s="65">
        <f t="shared" si="0"/>
        <v>7322450</v>
      </c>
      <c r="G46" s="68"/>
    </row>
    <row r="47" spans="1:8" s="40" customFormat="1" ht="21" customHeight="1">
      <c r="A47" s="64" t="s">
        <v>164</v>
      </c>
      <c r="B47" s="65">
        <v>20349020</v>
      </c>
      <c r="C47" s="65"/>
      <c r="D47" s="65">
        <v>27984770</v>
      </c>
      <c r="E47" s="65"/>
      <c r="F47" s="65">
        <f t="shared" si="0"/>
        <v>-7635750</v>
      </c>
      <c r="G47" s="68"/>
    </row>
    <row r="48" spans="1:8" s="40" customFormat="1" ht="21" customHeight="1">
      <c r="A48" s="64" t="s">
        <v>165</v>
      </c>
      <c r="B48" s="65">
        <v>7539200</v>
      </c>
      <c r="C48" s="65"/>
      <c r="D48" s="65">
        <v>6355500</v>
      </c>
      <c r="E48" s="65"/>
      <c r="F48" s="65">
        <f t="shared" si="0"/>
        <v>1183700</v>
      </c>
      <c r="G48" s="68"/>
    </row>
    <row r="49" spans="1:8" s="44" customFormat="1" ht="21" customHeight="1">
      <c r="A49" s="66" t="s">
        <v>166</v>
      </c>
      <c r="B49" s="65"/>
      <c r="C49" s="65">
        <f>C7-C12</f>
        <v>-9812670607</v>
      </c>
      <c r="D49" s="65"/>
      <c r="E49" s="65">
        <f>E7-E12</f>
        <v>-9171243820</v>
      </c>
      <c r="F49" s="65">
        <f>C49-E49</f>
        <v>-641426787</v>
      </c>
    </row>
    <row r="50" spans="1:8" s="44" customFormat="1" ht="21" customHeight="1">
      <c r="A50" s="66" t="s">
        <v>167</v>
      </c>
      <c r="B50" s="65"/>
      <c r="C50" s="65">
        <f>SUM(B51:B60)</f>
        <v>8667015777</v>
      </c>
      <c r="D50" s="65"/>
      <c r="E50" s="65">
        <f>SUM(D51:D60)</f>
        <v>20876380157</v>
      </c>
      <c r="F50" s="65">
        <f>C50-E50</f>
        <v>-12209364380</v>
      </c>
    </row>
    <row r="51" spans="1:8" s="40" customFormat="1" ht="21.75" customHeight="1">
      <c r="A51" s="64" t="s">
        <v>168</v>
      </c>
      <c r="B51" s="65">
        <v>268854223</v>
      </c>
      <c r="C51" s="65"/>
      <c r="D51" s="65">
        <v>198877453</v>
      </c>
      <c r="E51" s="65"/>
      <c r="F51" s="65">
        <f t="shared" ref="F51:F58" si="1">B51-D51</f>
        <v>69976770</v>
      </c>
    </row>
    <row r="52" spans="1:8" s="40" customFormat="1" ht="21.75" customHeight="1">
      <c r="A52" s="64" t="s">
        <v>169</v>
      </c>
      <c r="B52" s="65">
        <v>3939004920</v>
      </c>
      <c r="C52" s="65"/>
      <c r="D52" s="65">
        <v>3125534290</v>
      </c>
      <c r="E52" s="65"/>
      <c r="F52" s="65">
        <f t="shared" si="1"/>
        <v>813470630</v>
      </c>
    </row>
    <row r="53" spans="1:8" s="40" customFormat="1" ht="21.75" customHeight="1">
      <c r="A53" s="64" t="s">
        <v>170</v>
      </c>
      <c r="B53" s="65">
        <v>30561400</v>
      </c>
      <c r="C53" s="65"/>
      <c r="D53" s="65">
        <v>28215700</v>
      </c>
      <c r="E53" s="65"/>
      <c r="F53" s="65">
        <f t="shared" si="1"/>
        <v>2345700</v>
      </c>
    </row>
    <row r="54" spans="1:8" s="40" customFormat="1" ht="21.75" customHeight="1">
      <c r="A54" s="64" t="s">
        <v>171</v>
      </c>
      <c r="B54" s="65">
        <v>119957929</v>
      </c>
      <c r="C54" s="65"/>
      <c r="D54" s="65">
        <v>145878966</v>
      </c>
      <c r="E54" s="65"/>
      <c r="F54" s="65">
        <f t="shared" si="1"/>
        <v>-25921037</v>
      </c>
    </row>
    <row r="55" spans="1:8" s="40" customFormat="1" ht="21.75" customHeight="1">
      <c r="A55" s="64" t="s">
        <v>172</v>
      </c>
      <c r="B55" s="65">
        <v>0</v>
      </c>
      <c r="C55" s="65"/>
      <c r="D55" s="65">
        <v>0</v>
      </c>
      <c r="E55" s="65"/>
      <c r="F55" s="65">
        <f>B55-D55</f>
        <v>0</v>
      </c>
    </row>
    <row r="56" spans="1:8" s="40" customFormat="1" ht="21.75" customHeight="1">
      <c r="A56" s="64" t="s">
        <v>173</v>
      </c>
      <c r="B56" s="65">
        <v>519218682</v>
      </c>
      <c r="C56" s="65"/>
      <c r="D56" s="65">
        <v>569613358</v>
      </c>
      <c r="E56" s="65"/>
      <c r="F56" s="65">
        <f t="shared" si="1"/>
        <v>-50394676</v>
      </c>
    </row>
    <row r="57" spans="1:8" s="40" customFormat="1" ht="21.75" customHeight="1">
      <c r="A57" s="64" t="s">
        <v>174</v>
      </c>
      <c r="B57" s="65">
        <v>999427070</v>
      </c>
      <c r="C57" s="65"/>
      <c r="D57" s="65">
        <v>14174755020</v>
      </c>
      <c r="E57" s="65"/>
      <c r="F57" s="65">
        <f t="shared" si="1"/>
        <v>-13175327950</v>
      </c>
    </row>
    <row r="58" spans="1:8" s="40" customFormat="1" ht="21.75" customHeight="1">
      <c r="A58" s="64" t="s">
        <v>175</v>
      </c>
      <c r="B58" s="65">
        <v>2695047376</v>
      </c>
      <c r="C58" s="65"/>
      <c r="D58" s="65">
        <v>2615530270</v>
      </c>
      <c r="E58" s="65"/>
      <c r="F58" s="65">
        <f t="shared" si="1"/>
        <v>79517106</v>
      </c>
    </row>
    <row r="59" spans="1:8" s="44" customFormat="1" ht="21.75" customHeight="1">
      <c r="A59" s="64" t="s">
        <v>176</v>
      </c>
      <c r="B59" s="65">
        <v>10545000</v>
      </c>
      <c r="C59" s="65"/>
      <c r="D59" s="65">
        <v>0</v>
      </c>
      <c r="E59" s="65"/>
      <c r="F59" s="65">
        <f>B59-D59</f>
        <v>10545000</v>
      </c>
    </row>
    <row r="60" spans="1:8" s="44" customFormat="1" ht="20.25" customHeight="1">
      <c r="A60" s="64" t="s">
        <v>177</v>
      </c>
      <c r="B60" s="65">
        <v>84399177</v>
      </c>
      <c r="C60" s="65"/>
      <c r="D60" s="65">
        <v>17975100</v>
      </c>
      <c r="E60" s="65"/>
      <c r="F60" s="65">
        <f>B60-D60</f>
        <v>66424077</v>
      </c>
    </row>
    <row r="61" spans="1:8" s="40" customFormat="1" ht="19.5" customHeight="1">
      <c r="A61" s="66" t="s">
        <v>178</v>
      </c>
      <c r="B61" s="65"/>
      <c r="C61" s="65">
        <f>SUM(B62:B68)</f>
        <v>5699273538</v>
      </c>
      <c r="D61" s="65"/>
      <c r="E61" s="65">
        <f>SUM(D62:D68)</f>
        <v>5484183021</v>
      </c>
      <c r="F61" s="65">
        <f>C61-E61</f>
        <v>215090517</v>
      </c>
    </row>
    <row r="62" spans="1:8" s="40" customFormat="1" ht="19.5" customHeight="1">
      <c r="A62" s="64" t="s">
        <v>9</v>
      </c>
      <c r="B62" s="65">
        <v>56630136</v>
      </c>
      <c r="C62" s="65"/>
      <c r="D62" s="65">
        <v>82469550</v>
      </c>
      <c r="E62" s="65"/>
      <c r="F62" s="65">
        <f t="shared" ref="F62:F68" si="2">B62-D62</f>
        <v>-25839414</v>
      </c>
      <c r="G62" s="68"/>
    </row>
    <row r="63" spans="1:8" s="40" customFormat="1" ht="19.5" customHeight="1">
      <c r="A63" s="64" t="s">
        <v>179</v>
      </c>
      <c r="B63" s="65">
        <v>2840499867</v>
      </c>
      <c r="C63" s="65"/>
      <c r="D63" s="65">
        <v>2429869200</v>
      </c>
      <c r="E63" s="65"/>
      <c r="F63" s="65">
        <f t="shared" si="2"/>
        <v>410630667</v>
      </c>
      <c r="G63" s="68"/>
      <c r="H63" s="68"/>
    </row>
    <row r="64" spans="1:8" s="40" customFormat="1" ht="19.5" customHeight="1">
      <c r="A64" s="64" t="s">
        <v>180</v>
      </c>
      <c r="B64" s="65">
        <v>56520000</v>
      </c>
      <c r="C64" s="65"/>
      <c r="D64" s="65">
        <v>54360000</v>
      </c>
      <c r="E64" s="65"/>
      <c r="F64" s="65">
        <f t="shared" si="2"/>
        <v>2160000</v>
      </c>
      <c r="G64" s="68"/>
      <c r="H64" s="68"/>
    </row>
    <row r="65" spans="1:7" s="40" customFormat="1" ht="19.5" customHeight="1">
      <c r="A65" s="64" t="s">
        <v>181</v>
      </c>
      <c r="B65" s="65">
        <v>189227614</v>
      </c>
      <c r="C65" s="65"/>
      <c r="D65" s="65">
        <v>291196361</v>
      </c>
      <c r="E65" s="65"/>
      <c r="F65" s="65">
        <f t="shared" si="2"/>
        <v>-101968747</v>
      </c>
      <c r="G65" s="68"/>
    </row>
    <row r="66" spans="1:7" s="40" customFormat="1" ht="19.5" customHeight="1">
      <c r="A66" s="64" t="s">
        <v>182</v>
      </c>
      <c r="B66" s="65">
        <v>2546127862</v>
      </c>
      <c r="C66" s="65"/>
      <c r="D66" s="65">
        <v>2626287910</v>
      </c>
      <c r="E66" s="65"/>
      <c r="F66" s="65">
        <f t="shared" si="2"/>
        <v>-80160048</v>
      </c>
      <c r="G66" s="68"/>
    </row>
    <row r="67" spans="1:7" s="40" customFormat="1" ht="19.5" customHeight="1">
      <c r="A67" s="64" t="s">
        <v>183</v>
      </c>
      <c r="B67" s="65">
        <v>10268059.000000007</v>
      </c>
      <c r="C67" s="65"/>
      <c r="D67" s="65"/>
      <c r="E67" s="65"/>
      <c r="F67" s="65">
        <f t="shared" si="2"/>
        <v>10268059.000000007</v>
      </c>
      <c r="G67" s="68"/>
    </row>
    <row r="68" spans="1:7" s="44" customFormat="1" ht="19.5" customHeight="1">
      <c r="A68" s="64" t="s">
        <v>184</v>
      </c>
      <c r="B68" s="65"/>
      <c r="C68" s="65"/>
      <c r="D68" s="65">
        <v>0</v>
      </c>
      <c r="E68" s="65"/>
      <c r="F68" s="65">
        <f t="shared" si="2"/>
        <v>0</v>
      </c>
    </row>
    <row r="69" spans="1:7" s="44" customFormat="1" ht="21.75" customHeight="1">
      <c r="A69" s="66" t="s">
        <v>185</v>
      </c>
      <c r="B69" s="65"/>
      <c r="C69" s="36">
        <f>C49+C50-C61</f>
        <v>-6844928368</v>
      </c>
      <c r="D69" s="65"/>
      <c r="E69" s="36">
        <f>E49+E50-E61</f>
        <v>6220953316</v>
      </c>
      <c r="F69" s="65">
        <f>C69-E69</f>
        <v>-13065881684</v>
      </c>
    </row>
    <row r="70" spans="1:7" s="44" customFormat="1" ht="21.75" customHeight="1">
      <c r="A70" s="66" t="s">
        <v>186</v>
      </c>
      <c r="B70" s="65"/>
      <c r="C70" s="65"/>
      <c r="D70" s="65"/>
      <c r="E70" s="65"/>
      <c r="F70" s="65">
        <f t="shared" ref="F70:F73" si="3">C70-E70</f>
        <v>0</v>
      </c>
    </row>
    <row r="71" spans="1:7" s="44" customFormat="1" ht="29.25" customHeight="1">
      <c r="A71" s="69" t="s">
        <v>187</v>
      </c>
      <c r="B71" s="65"/>
      <c r="C71" s="65">
        <f>C69-C70</f>
        <v>-6844928368</v>
      </c>
      <c r="D71" s="65"/>
      <c r="E71" s="65">
        <f>E69-E70</f>
        <v>6220953316</v>
      </c>
      <c r="F71" s="65">
        <f t="shared" si="3"/>
        <v>-13065881684</v>
      </c>
    </row>
    <row r="72" spans="1:7" s="44" customFormat="1" ht="25.5" customHeight="1">
      <c r="A72" s="69" t="s">
        <v>188</v>
      </c>
      <c r="B72" s="65"/>
      <c r="C72" s="65"/>
      <c r="D72" s="65"/>
      <c r="E72" s="65"/>
      <c r="F72" s="65">
        <f t="shared" si="3"/>
        <v>0</v>
      </c>
    </row>
    <row r="73" spans="1:7" s="44" customFormat="1" ht="25.5" customHeight="1">
      <c r="A73" s="69" t="s">
        <v>189</v>
      </c>
      <c r="B73" s="65"/>
      <c r="C73" s="65">
        <v>60497832</v>
      </c>
      <c r="D73" s="65"/>
      <c r="E73" s="65">
        <v>117512092</v>
      </c>
      <c r="F73" s="65">
        <f t="shared" si="3"/>
        <v>-57014260</v>
      </c>
    </row>
    <row r="74" spans="1:7" s="40" customFormat="1" ht="21.75" customHeight="1">
      <c r="A74" s="66" t="s">
        <v>190</v>
      </c>
      <c r="B74" s="65"/>
      <c r="C74" s="86">
        <f>C69-C70-C72+C73</f>
        <v>-6784430536</v>
      </c>
      <c r="D74" s="65"/>
      <c r="E74" s="86">
        <f>E69-E70-E72+E73</f>
        <v>6338465408</v>
      </c>
      <c r="F74" s="65">
        <f>C74-E74</f>
        <v>-13122895944</v>
      </c>
    </row>
  </sheetData>
  <mergeCells count="2">
    <mergeCell ref="A5:A6"/>
    <mergeCell ref="F5:F6"/>
  </mergeCells>
  <phoneticPr fontId="2" type="noConversion"/>
  <printOptions horizontalCentered="1"/>
  <pageMargins left="0.39370078740157483" right="0.43307086614173229" top="0.98425196850393704" bottom="0.98425196850393704" header="0.51181102362204722" footer="0.51181102362204722"/>
  <pageSetup paperSize="9" scale="77" orientation="portrait" r:id="rId1"/>
  <headerFooter alignWithMargins="0">
    <oddFooter>&amp;C-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F39"/>
  <sheetViews>
    <sheetView zoomScaleNormal="100" workbookViewId="0">
      <selection activeCell="F18" sqref="F18"/>
    </sheetView>
  </sheetViews>
  <sheetFormatPr defaultRowHeight="13.5"/>
  <cols>
    <col min="1" max="1" width="21.77734375" style="7" customWidth="1"/>
    <col min="2" max="2" width="13.5546875" style="7" customWidth="1"/>
    <col min="3" max="3" width="13.44140625" style="7" bestFit="1" customWidth="1"/>
    <col min="4" max="4" width="12.88671875" style="7" customWidth="1"/>
    <col min="5" max="5" width="12.77734375" style="7" customWidth="1"/>
    <col min="6" max="6" width="13.6640625" style="7" bestFit="1" customWidth="1"/>
    <col min="7" max="16384" width="8.88671875" style="7"/>
  </cols>
  <sheetData>
    <row r="1" spans="1:6" ht="30" customHeight="1">
      <c r="A1" s="4" t="s">
        <v>4</v>
      </c>
      <c r="B1" s="19"/>
      <c r="C1" s="19"/>
      <c r="D1" s="19"/>
      <c r="E1" s="19"/>
    </row>
    <row r="2" spans="1:6" ht="20.100000000000001" customHeight="1">
      <c r="A2" s="5" t="str">
        <f>손익계산서!A2</f>
        <v>제41(당)기  2023년1월 1일부터     2023년 12월 31일까지</v>
      </c>
      <c r="B2" s="6"/>
      <c r="C2" s="6"/>
      <c r="D2" s="6"/>
      <c r="E2" s="6"/>
      <c r="F2" s="6"/>
    </row>
    <row r="3" spans="1:6" ht="20.100000000000001" customHeight="1">
      <c r="A3" s="5" t="str">
        <f>손익계산서!A3</f>
        <v>제40(전)기  2022년1월 1일부터     2022년 12월 31일까지</v>
      </c>
      <c r="B3" s="6"/>
      <c r="C3" s="6"/>
      <c r="D3" s="6"/>
      <c r="E3" s="6"/>
      <c r="F3" s="6"/>
    </row>
    <row r="4" spans="1:6" ht="20.100000000000001" customHeight="1">
      <c r="A4" s="7" t="str">
        <f>재무상태표!A5</f>
        <v>충청남도 서산의료원</v>
      </c>
      <c r="E4" s="8"/>
      <c r="F4" s="8" t="s">
        <v>11</v>
      </c>
    </row>
    <row r="5" spans="1:6" ht="21" customHeight="1">
      <c r="A5" s="154" t="s">
        <v>12</v>
      </c>
      <c r="B5" s="9" t="str">
        <f>재무상태표!B6</f>
        <v>제 41(당) 기</v>
      </c>
      <c r="C5" s="9"/>
      <c r="D5" s="9" t="str">
        <f>재무상태표!D6</f>
        <v>제 40(전) 기</v>
      </c>
      <c r="E5" s="9"/>
      <c r="F5" s="156" t="s">
        <v>14</v>
      </c>
    </row>
    <row r="6" spans="1:6" ht="21" customHeight="1" thickBot="1">
      <c r="A6" s="155"/>
      <c r="B6" s="10" t="s">
        <v>13</v>
      </c>
      <c r="C6" s="10"/>
      <c r="D6" s="10" t="s">
        <v>13</v>
      </c>
      <c r="E6" s="11"/>
      <c r="F6" s="157"/>
    </row>
    <row r="7" spans="1:6" ht="27.75" customHeight="1" thickTop="1">
      <c r="A7" s="12" t="s">
        <v>28</v>
      </c>
      <c r="B7" s="28"/>
      <c r="C7" s="28">
        <f>SUM(B8:B9)</f>
        <v>487574000</v>
      </c>
      <c r="D7" s="28"/>
      <c r="E7" s="28">
        <f>SUM(D8:D9)</f>
        <v>487574000</v>
      </c>
      <c r="F7" s="28">
        <f>C7-E7</f>
        <v>0</v>
      </c>
    </row>
    <row r="8" spans="1:6" ht="27.75" customHeight="1">
      <c r="A8" s="25" t="s">
        <v>15</v>
      </c>
      <c r="B8" s="28">
        <f>재무상태표!B79</f>
        <v>487574000</v>
      </c>
      <c r="C8" s="28"/>
      <c r="D8" s="28">
        <f>재무상태표!D79</f>
        <v>487574000</v>
      </c>
      <c r="E8" s="28"/>
      <c r="F8" s="28">
        <f>B8-D8</f>
        <v>0</v>
      </c>
    </row>
    <row r="9" spans="1:6" ht="27.75" customHeight="1">
      <c r="A9" s="25" t="s">
        <v>18</v>
      </c>
      <c r="B9" s="28">
        <v>0</v>
      </c>
      <c r="C9" s="29"/>
      <c r="D9" s="28">
        <f>'[1]BS41-42'!D79</f>
        <v>0</v>
      </c>
      <c r="E9" s="28"/>
      <c r="F9" s="28">
        <f>B9-D9</f>
        <v>0</v>
      </c>
    </row>
    <row r="10" spans="1:6" ht="27.75" customHeight="1">
      <c r="A10" s="12" t="s">
        <v>19</v>
      </c>
      <c r="B10" s="30"/>
      <c r="C10" s="28">
        <f>B11+B12</f>
        <v>0</v>
      </c>
      <c r="D10" s="30"/>
      <c r="E10" s="28">
        <f>D11+D12</f>
        <v>0</v>
      </c>
      <c r="F10" s="28">
        <f>B10-D10</f>
        <v>0</v>
      </c>
    </row>
    <row r="11" spans="1:6" ht="27.75" customHeight="1">
      <c r="A11" s="25" t="s">
        <v>20</v>
      </c>
      <c r="B11" s="28"/>
      <c r="C11" s="28"/>
      <c r="D11" s="28"/>
      <c r="E11" s="28"/>
      <c r="F11" s="28"/>
    </row>
    <row r="12" spans="1:6" ht="27.75" customHeight="1">
      <c r="A12" s="25" t="s">
        <v>29</v>
      </c>
      <c r="B12" s="28"/>
      <c r="C12" s="28"/>
      <c r="D12" s="28"/>
      <c r="E12" s="28"/>
      <c r="F12" s="28"/>
    </row>
    <row r="13" spans="1:6" ht="27.75" customHeight="1">
      <c r="A13" s="26" t="s">
        <v>21</v>
      </c>
      <c r="B13" s="31"/>
      <c r="C13" s="31">
        <f>SUM(B15:B21)</f>
        <v>3523377846</v>
      </c>
      <c r="D13" s="31"/>
      <c r="E13" s="31">
        <f>SUM(D15:D21)</f>
        <v>10307808382</v>
      </c>
      <c r="F13" s="31">
        <f>C13-E13</f>
        <v>-6784430536</v>
      </c>
    </row>
    <row r="14" spans="1:6" ht="27.75" customHeight="1">
      <c r="A14" s="25" t="s">
        <v>30</v>
      </c>
      <c r="B14" s="28"/>
      <c r="C14" s="28"/>
      <c r="D14" s="28"/>
      <c r="E14" s="28"/>
      <c r="F14" s="28">
        <f>B14-D14</f>
        <v>0</v>
      </c>
    </row>
    <row r="15" spans="1:6" ht="27.75" customHeight="1">
      <c r="A15" s="25" t="s">
        <v>31</v>
      </c>
      <c r="B15" s="28">
        <f>E28</f>
        <v>10307808382</v>
      </c>
      <c r="C15" s="28"/>
      <c r="D15" s="37">
        <v>3969342974</v>
      </c>
      <c r="E15" s="28"/>
      <c r="F15" s="28">
        <f>B15-D15</f>
        <v>6338465408</v>
      </c>
    </row>
    <row r="16" spans="1:6" ht="27.75" customHeight="1">
      <c r="A16" s="25" t="s">
        <v>191</v>
      </c>
      <c r="B16" s="28">
        <v>0</v>
      </c>
      <c r="C16" s="28"/>
      <c r="D16" s="28"/>
      <c r="E16" s="30"/>
      <c r="F16" s="28">
        <f>B16-D16</f>
        <v>0</v>
      </c>
    </row>
    <row r="17" spans="1:6" ht="27.75" customHeight="1">
      <c r="A17" s="25" t="s">
        <v>32</v>
      </c>
      <c r="B17" s="28">
        <v>0</v>
      </c>
      <c r="C17" s="28"/>
      <c r="D17" s="30"/>
      <c r="E17" s="28"/>
      <c r="F17" s="28"/>
    </row>
    <row r="18" spans="1:6" ht="27.75" customHeight="1">
      <c r="A18" s="25" t="s">
        <v>33</v>
      </c>
      <c r="B18" s="28"/>
      <c r="C18" s="28"/>
      <c r="D18" s="30">
        <v>0</v>
      </c>
      <c r="E18" s="28"/>
      <c r="F18" s="28"/>
    </row>
    <row r="19" spans="1:6" ht="27.75" customHeight="1">
      <c r="A19" s="25" t="s">
        <v>34</v>
      </c>
      <c r="B19" s="28"/>
      <c r="C19" s="28"/>
      <c r="D19" s="28"/>
      <c r="E19" s="28"/>
      <c r="F19" s="28"/>
    </row>
    <row r="20" spans="1:6" ht="27.75" customHeight="1">
      <c r="A20" s="25" t="s">
        <v>35</v>
      </c>
      <c r="B20" s="28">
        <f>손익계산서!C74</f>
        <v>-6784430536</v>
      </c>
      <c r="C20" s="28"/>
      <c r="D20" s="28">
        <f>손익계산서!E74</f>
        <v>6338465408</v>
      </c>
      <c r="E20" s="28"/>
      <c r="F20" s="28">
        <f>B20-D20</f>
        <v>-13122895944</v>
      </c>
    </row>
    <row r="21" spans="1:6" ht="27.75" customHeight="1">
      <c r="A21" s="25" t="s">
        <v>36</v>
      </c>
      <c r="B21" s="28"/>
      <c r="C21" s="28"/>
      <c r="D21" s="28"/>
      <c r="E21" s="28"/>
      <c r="F21" s="28">
        <f>B21-D21</f>
        <v>0</v>
      </c>
    </row>
    <row r="22" spans="1:6" ht="27.75" customHeight="1">
      <c r="A22" s="12" t="s">
        <v>37</v>
      </c>
      <c r="B22" s="28"/>
      <c r="C22" s="28">
        <f>B24</f>
        <v>0</v>
      </c>
      <c r="D22" s="28"/>
      <c r="E22" s="28">
        <f>D24</f>
        <v>0</v>
      </c>
      <c r="F22" s="28">
        <f>C22-E22</f>
        <v>0</v>
      </c>
    </row>
    <row r="23" spans="1:6" ht="27.75" customHeight="1">
      <c r="A23" s="25" t="s">
        <v>38</v>
      </c>
      <c r="B23" s="28"/>
      <c r="C23" s="28"/>
      <c r="D23" s="28"/>
      <c r="E23" s="28"/>
      <c r="F23" s="28"/>
    </row>
    <row r="24" spans="1:6" ht="27.75" customHeight="1">
      <c r="A24" s="25" t="s">
        <v>39</v>
      </c>
      <c r="B24" s="28"/>
      <c r="C24" s="28"/>
      <c r="D24" s="28"/>
      <c r="E24" s="28"/>
      <c r="F24" s="28">
        <f>B24-D24</f>
        <v>0</v>
      </c>
    </row>
    <row r="25" spans="1:6" ht="27.75" customHeight="1">
      <c r="A25" s="12" t="s">
        <v>40</v>
      </c>
      <c r="B25" s="28"/>
      <c r="C25" s="28"/>
      <c r="D25" s="30"/>
      <c r="E25" s="28"/>
      <c r="F25" s="28"/>
    </row>
    <row r="26" spans="1:6" ht="27.75" customHeight="1">
      <c r="A26" s="25" t="s">
        <v>41</v>
      </c>
      <c r="B26" s="28"/>
      <c r="C26" s="28"/>
      <c r="D26" s="30"/>
      <c r="E26" s="28"/>
      <c r="F26" s="28"/>
    </row>
    <row r="27" spans="1:6" ht="27.75" customHeight="1">
      <c r="A27" s="25" t="s">
        <v>42</v>
      </c>
      <c r="B27" s="28"/>
      <c r="C27" s="28"/>
      <c r="D27" s="28"/>
      <c r="E27" s="28"/>
      <c r="F27" s="28"/>
    </row>
    <row r="28" spans="1:6" ht="19.5" customHeight="1">
      <c r="A28" s="12" t="s">
        <v>43</v>
      </c>
      <c r="B28" s="28"/>
      <c r="C28" s="28">
        <f>C13+C22</f>
        <v>3523377846</v>
      </c>
      <c r="D28" s="28"/>
      <c r="E28" s="28">
        <f>E13+E22</f>
        <v>10307808382</v>
      </c>
      <c r="F28" s="28">
        <f>C28-E28</f>
        <v>-6784430536</v>
      </c>
    </row>
    <row r="29" spans="1:6" ht="27.75" customHeight="1">
      <c r="A29" s="27" t="s">
        <v>44</v>
      </c>
      <c r="B29" s="32"/>
      <c r="C29" s="32"/>
      <c r="D29" s="32"/>
      <c r="E29" s="32"/>
      <c r="F29" s="32">
        <f>B29-D29</f>
        <v>0</v>
      </c>
    </row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</sheetData>
  <mergeCells count="2">
    <mergeCell ref="A5:A6"/>
    <mergeCell ref="F5:F6"/>
  </mergeCells>
  <phoneticPr fontId="2" type="noConversion"/>
  <printOptions horizontalCentered="1"/>
  <pageMargins left="0.59055118110236227" right="0.59055118110236227" top="0.98425196850393704" bottom="0.98425196850393704" header="0.51181102362204722" footer="0.51181102362204722"/>
  <pageSetup paperSize="9" scale="88" orientation="portrait" r:id="rId1"/>
  <headerFooter alignWithMargins="0"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F66"/>
  <sheetViews>
    <sheetView zoomScaleNormal="100" workbookViewId="0">
      <selection activeCell="B67" sqref="B67"/>
    </sheetView>
  </sheetViews>
  <sheetFormatPr defaultRowHeight="13.5"/>
  <cols>
    <col min="1" max="1" width="26.6640625" style="21" customWidth="1"/>
    <col min="2" max="2" width="14.5546875" style="23" bestFit="1" customWidth="1"/>
    <col min="3" max="3" width="14.44140625" style="24" customWidth="1"/>
    <col min="4" max="4" width="14.5546875" style="23" bestFit="1" customWidth="1"/>
    <col min="5" max="5" width="14" style="24" customWidth="1"/>
    <col min="6" max="6" width="8.88671875" style="24"/>
    <col min="7" max="16384" width="8.88671875" style="7"/>
  </cols>
  <sheetData>
    <row r="1" spans="1:6" ht="30" customHeight="1">
      <c r="A1" s="13" t="s">
        <v>3</v>
      </c>
      <c r="B1" s="20"/>
      <c r="C1" s="13"/>
      <c r="D1" s="20"/>
      <c r="E1" s="13"/>
      <c r="F1" s="7"/>
    </row>
    <row r="2" spans="1:6" ht="20.100000000000001" customHeight="1">
      <c r="A2" s="5" t="str">
        <f>손익계산서!A2</f>
        <v>제41(당)기  2023년1월 1일부터     2023년 12월 31일까지</v>
      </c>
      <c r="B2" s="6"/>
      <c r="C2" s="6"/>
      <c r="D2" s="6"/>
      <c r="E2" s="6"/>
      <c r="F2" s="7"/>
    </row>
    <row r="3" spans="1:6" ht="20.100000000000001" customHeight="1">
      <c r="A3" s="5" t="str">
        <f>손익계산서!A3</f>
        <v>제40(전)기  2022년1월 1일부터     2022년 12월 31일까지</v>
      </c>
      <c r="B3" s="6"/>
      <c r="C3" s="6"/>
      <c r="D3" s="6"/>
      <c r="E3" s="6"/>
      <c r="F3" s="7"/>
    </row>
    <row r="4" spans="1:6" ht="20.100000000000001" customHeight="1">
      <c r="A4" s="21" t="str">
        <f>재무상태표!A5</f>
        <v>충청남도 서산의료원</v>
      </c>
      <c r="B4" s="20"/>
      <c r="C4" s="21"/>
      <c r="D4" s="20"/>
      <c r="E4" s="22" t="s">
        <v>11</v>
      </c>
      <c r="F4" s="7"/>
    </row>
    <row r="5" spans="1:6" ht="16.5" customHeight="1">
      <c r="A5" s="154" t="s">
        <v>12</v>
      </c>
      <c r="B5" s="158" t="str">
        <f>재무상태표!B6</f>
        <v>제 41(당) 기</v>
      </c>
      <c r="C5" s="159"/>
      <c r="D5" s="158" t="str">
        <f>재무상태표!D6</f>
        <v>제 40(전) 기</v>
      </c>
      <c r="E5" s="159"/>
      <c r="F5" s="7"/>
    </row>
    <row r="6" spans="1:6" ht="16.5" customHeight="1">
      <c r="A6" s="154"/>
      <c r="B6" s="160" t="s">
        <v>24</v>
      </c>
      <c r="C6" s="161"/>
      <c r="D6" s="160" t="s">
        <v>24</v>
      </c>
      <c r="E6" s="161"/>
      <c r="F6" s="7"/>
    </row>
    <row r="7" spans="1:6" s="40" customFormat="1" ht="19.5" customHeight="1">
      <c r="A7" s="74" t="s">
        <v>205</v>
      </c>
      <c r="B7" s="71"/>
      <c r="C7" s="88">
        <f>SUM(B8,B9,B13,B17)</f>
        <v>-4902807862</v>
      </c>
      <c r="D7" s="71"/>
      <c r="E7" s="75">
        <f>SUM(D8,D9,D13,D17)</f>
        <v>6622885530</v>
      </c>
    </row>
    <row r="8" spans="1:6" s="40" customFormat="1" ht="19.5" customHeight="1">
      <c r="A8" s="70" t="s">
        <v>206</v>
      </c>
      <c r="B8" s="71">
        <v>-6784430536</v>
      </c>
      <c r="C8" s="72"/>
      <c r="D8" s="71">
        <v>6338465408</v>
      </c>
      <c r="E8" s="72"/>
    </row>
    <row r="9" spans="1:6" s="40" customFormat="1" ht="19.5" customHeight="1">
      <c r="A9" s="73" t="s">
        <v>207</v>
      </c>
      <c r="B9" s="71">
        <v>515165262</v>
      </c>
      <c r="C9" s="72"/>
      <c r="D9" s="71">
        <v>594686535</v>
      </c>
      <c r="E9" s="72"/>
    </row>
    <row r="10" spans="1:6" s="40" customFormat="1" ht="19.5" customHeight="1">
      <c r="A10" s="70" t="s">
        <v>208</v>
      </c>
      <c r="B10" s="71">
        <v>504897203</v>
      </c>
      <c r="C10" s="72"/>
      <c r="D10" s="71">
        <v>594686535</v>
      </c>
      <c r="E10" s="72"/>
    </row>
    <row r="11" spans="1:6" s="40" customFormat="1" ht="19.5" customHeight="1">
      <c r="A11" s="70" t="s">
        <v>209</v>
      </c>
      <c r="B11" s="71">
        <v>10268059.000000007</v>
      </c>
      <c r="C11" s="72"/>
      <c r="D11" s="71">
        <f>'[2]PL43-44'!D67</f>
        <v>0</v>
      </c>
      <c r="E11" s="72"/>
    </row>
    <row r="12" spans="1:6" s="40" customFormat="1" ht="19.5" customHeight="1">
      <c r="A12" s="70" t="s">
        <v>210</v>
      </c>
      <c r="B12" s="71"/>
      <c r="C12" s="72"/>
      <c r="D12" s="71"/>
      <c r="E12" s="72"/>
    </row>
    <row r="13" spans="1:6" s="40" customFormat="1" ht="19.5" customHeight="1">
      <c r="A13" s="73" t="s">
        <v>211</v>
      </c>
      <c r="B13" s="71">
        <f>-SUM(B14:B16)</f>
        <v>-180455761</v>
      </c>
      <c r="C13" s="72"/>
      <c r="D13" s="71">
        <f>-SUM(D14:D16)</f>
        <v>-263391058</v>
      </c>
      <c r="E13" s="72"/>
    </row>
    <row r="14" spans="1:6" s="40" customFormat="1" ht="19.5" customHeight="1">
      <c r="A14" s="70" t="s">
        <v>212</v>
      </c>
      <c r="B14" s="71">
        <v>119957929</v>
      </c>
      <c r="C14" s="72"/>
      <c r="D14" s="71">
        <v>145878966</v>
      </c>
      <c r="E14" s="72"/>
    </row>
    <row r="15" spans="1:6" s="40" customFormat="1" ht="19.5" customHeight="1">
      <c r="A15" s="70" t="s">
        <v>213</v>
      </c>
      <c r="B15" s="71">
        <v>60497832</v>
      </c>
      <c r="C15" s="72"/>
      <c r="D15" s="71">
        <v>117512092</v>
      </c>
      <c r="E15" s="72"/>
    </row>
    <row r="16" spans="1:6" s="40" customFormat="1" ht="19.5" customHeight="1">
      <c r="A16" s="70" t="s">
        <v>214</v>
      </c>
      <c r="B16" s="71">
        <v>0</v>
      </c>
      <c r="C16" s="72"/>
      <c r="D16" s="71">
        <v>0</v>
      </c>
      <c r="E16" s="72"/>
    </row>
    <row r="17" spans="1:5" s="40" customFormat="1" ht="19.5" customHeight="1">
      <c r="A17" s="73" t="s">
        <v>215</v>
      </c>
      <c r="B17" s="71">
        <f>SUM(B18:B30)</f>
        <v>1546913173</v>
      </c>
      <c r="C17" s="72"/>
      <c r="D17" s="71">
        <f>SUM(D18:D30)</f>
        <v>-46875355</v>
      </c>
      <c r="E17" s="72"/>
    </row>
    <row r="18" spans="1:5" s="40" customFormat="1" ht="19.5" customHeight="1">
      <c r="A18" s="70" t="s">
        <v>192</v>
      </c>
      <c r="B18" s="71">
        <v>-465813918</v>
      </c>
      <c r="C18" s="72"/>
      <c r="D18" s="71">
        <v>-1183902225</v>
      </c>
      <c r="E18" s="72"/>
    </row>
    <row r="19" spans="1:5" s="40" customFormat="1" ht="19.5" customHeight="1">
      <c r="A19" s="70" t="s">
        <v>193</v>
      </c>
      <c r="B19" s="71">
        <v>22802655</v>
      </c>
      <c r="C19" s="72"/>
      <c r="D19" s="71">
        <v>214585476</v>
      </c>
      <c r="E19" s="72"/>
    </row>
    <row r="20" spans="1:5" s="40" customFormat="1" ht="19.5" customHeight="1">
      <c r="A20" s="70" t="s">
        <v>194</v>
      </c>
      <c r="B20" s="71">
        <v>-12735070</v>
      </c>
      <c r="C20" s="71"/>
      <c r="D20" s="71">
        <v>-13533890</v>
      </c>
      <c r="E20" s="71"/>
    </row>
    <row r="21" spans="1:5" s="40" customFormat="1" ht="19.5" customHeight="1">
      <c r="A21" s="70" t="s">
        <v>195</v>
      </c>
      <c r="B21" s="71">
        <v>-62915290</v>
      </c>
      <c r="C21" s="72"/>
      <c r="D21" s="71">
        <v>-76010080</v>
      </c>
      <c r="E21" s="72"/>
    </row>
    <row r="22" spans="1:5" s="40" customFormat="1" ht="19.5" customHeight="1">
      <c r="A22" s="70" t="s">
        <v>196</v>
      </c>
      <c r="B22" s="71">
        <v>964025</v>
      </c>
      <c r="C22" s="72"/>
      <c r="D22" s="71">
        <v>-994193</v>
      </c>
      <c r="E22" s="72"/>
    </row>
    <row r="23" spans="1:5" s="40" customFormat="1" ht="19.5" customHeight="1">
      <c r="A23" s="70" t="s">
        <v>197</v>
      </c>
      <c r="B23" s="71">
        <v>-119221499</v>
      </c>
      <c r="C23" s="72"/>
      <c r="D23" s="71">
        <v>-14022792</v>
      </c>
      <c r="E23" s="72"/>
    </row>
    <row r="24" spans="1:5" s="40" customFormat="1" ht="19.5" customHeight="1">
      <c r="A24" s="70" t="s">
        <v>198</v>
      </c>
      <c r="B24" s="71">
        <v>-276600673</v>
      </c>
      <c r="C24" s="72"/>
      <c r="D24" s="71">
        <v>-405719137</v>
      </c>
      <c r="E24" s="72"/>
    </row>
    <row r="25" spans="1:5" s="40" customFormat="1" ht="19.5" customHeight="1">
      <c r="A25" s="70" t="s">
        <v>199</v>
      </c>
      <c r="B25" s="71">
        <v>-157550040</v>
      </c>
      <c r="C25" s="72"/>
      <c r="D25" s="71">
        <v>85172620</v>
      </c>
      <c r="E25" s="72"/>
    </row>
    <row r="26" spans="1:5" s="40" customFormat="1" ht="19.5" customHeight="1">
      <c r="A26" s="70" t="s">
        <v>200</v>
      </c>
      <c r="B26" s="71">
        <v>0</v>
      </c>
      <c r="C26" s="72"/>
      <c r="D26" s="71">
        <v>0</v>
      </c>
      <c r="E26" s="72"/>
    </row>
    <row r="27" spans="1:5" s="40" customFormat="1" ht="19.5" customHeight="1">
      <c r="A27" s="70" t="s">
        <v>201</v>
      </c>
      <c r="B27" s="71">
        <v>517208387</v>
      </c>
      <c r="C27" s="72"/>
      <c r="D27" s="71">
        <v>88454777</v>
      </c>
      <c r="E27" s="72"/>
    </row>
    <row r="28" spans="1:5" s="40" customFormat="1" ht="19.5" customHeight="1">
      <c r="A28" s="70" t="s">
        <v>202</v>
      </c>
      <c r="B28" s="71">
        <v>0</v>
      </c>
      <c r="C28" s="72"/>
      <c r="D28" s="71">
        <v>0</v>
      </c>
      <c r="E28" s="72"/>
    </row>
    <row r="29" spans="1:5" s="40" customFormat="1" ht="19.5" customHeight="1">
      <c r="A29" s="70" t="s">
        <v>203</v>
      </c>
      <c r="B29" s="71">
        <v>64794076</v>
      </c>
      <c r="C29" s="72"/>
      <c r="D29" s="71">
        <v>-502797681</v>
      </c>
      <c r="E29" s="72"/>
    </row>
    <row r="30" spans="1:5" s="40" customFormat="1" ht="19.5" customHeight="1">
      <c r="A30" s="73" t="s">
        <v>204</v>
      </c>
      <c r="B30" s="71">
        <v>2035980520</v>
      </c>
      <c r="C30" s="72"/>
      <c r="D30" s="71">
        <v>1761891770</v>
      </c>
      <c r="E30" s="72"/>
    </row>
    <row r="31" spans="1:5" s="40" customFormat="1" ht="19.5" customHeight="1">
      <c r="A31" s="76" t="s">
        <v>216</v>
      </c>
      <c r="B31" s="77"/>
      <c r="C31" s="78">
        <f>SUM(B32,B42)</f>
        <v>-6346430396</v>
      </c>
      <c r="D31" s="77"/>
      <c r="E31" s="78">
        <f>SUM(D32,D42)</f>
        <v>-19053212140</v>
      </c>
    </row>
    <row r="32" spans="1:5" s="40" customFormat="1" ht="19.5" customHeight="1">
      <c r="A32" s="73" t="s">
        <v>217</v>
      </c>
      <c r="B32" s="71">
        <f>SUM(B33:B41)</f>
        <v>4160080500</v>
      </c>
      <c r="C32" s="72"/>
      <c r="D32" s="71">
        <f>SUM(D33:D41)</f>
        <v>282042000</v>
      </c>
      <c r="E32" s="72"/>
    </row>
    <row r="33" spans="1:5" s="40" customFormat="1" ht="19.5" customHeight="1">
      <c r="A33" s="70" t="s">
        <v>218</v>
      </c>
      <c r="B33" s="71">
        <v>0</v>
      </c>
      <c r="C33" s="72"/>
      <c r="D33" s="71">
        <v>103000000</v>
      </c>
      <c r="E33" s="72"/>
    </row>
    <row r="34" spans="1:5" s="40" customFormat="1" ht="19.5" customHeight="1">
      <c r="A34" s="70" t="s">
        <v>219</v>
      </c>
      <c r="B34" s="71">
        <v>0</v>
      </c>
      <c r="C34" s="72"/>
      <c r="D34" s="71">
        <v>0</v>
      </c>
      <c r="E34" s="72"/>
    </row>
    <row r="35" spans="1:5" s="40" customFormat="1" ht="19.5" customHeight="1">
      <c r="A35" s="70" t="s">
        <v>220</v>
      </c>
      <c r="B35" s="71">
        <v>0</v>
      </c>
      <c r="C35" s="72"/>
      <c r="D35" s="71">
        <v>0</v>
      </c>
      <c r="E35" s="72"/>
    </row>
    <row r="36" spans="1:5" s="40" customFormat="1" ht="19.5" customHeight="1">
      <c r="A36" s="70" t="s">
        <v>250</v>
      </c>
      <c r="B36" s="71">
        <v>4000000000</v>
      </c>
      <c r="C36" s="72"/>
      <c r="D36" s="71">
        <v>0</v>
      </c>
      <c r="E36" s="72"/>
    </row>
    <row r="37" spans="1:5" s="40" customFormat="1" ht="22.5" customHeight="1">
      <c r="A37" s="79" t="s">
        <v>249</v>
      </c>
      <c r="B37" s="80">
        <v>155000000</v>
      </c>
      <c r="C37" s="81"/>
      <c r="D37" s="80">
        <v>165000000</v>
      </c>
      <c r="E37" s="81"/>
    </row>
    <row r="38" spans="1:5" s="40" customFormat="1" ht="22.5" customHeight="1">
      <c r="A38" s="70" t="s">
        <v>221</v>
      </c>
      <c r="B38" s="71">
        <v>4700000</v>
      </c>
      <c r="C38" s="72"/>
      <c r="D38" s="71">
        <v>14042000</v>
      </c>
      <c r="E38" s="72"/>
    </row>
    <row r="39" spans="1:5" s="40" customFormat="1" ht="22.5" customHeight="1">
      <c r="A39" s="70" t="s">
        <v>222</v>
      </c>
      <c r="B39" s="71">
        <v>380500</v>
      </c>
      <c r="C39" s="72"/>
      <c r="D39" s="71">
        <v>0</v>
      </c>
      <c r="E39" s="72"/>
    </row>
    <row r="40" spans="1:5" s="40" customFormat="1" ht="22.5" customHeight="1">
      <c r="A40" s="70" t="s">
        <v>223</v>
      </c>
      <c r="B40" s="71">
        <v>0</v>
      </c>
      <c r="C40" s="72"/>
      <c r="D40" s="71">
        <v>0</v>
      </c>
      <c r="E40" s="72"/>
    </row>
    <row r="41" spans="1:5" s="40" customFormat="1" ht="22.5" customHeight="1">
      <c r="A41" s="70" t="s">
        <v>224</v>
      </c>
      <c r="B41" s="71">
        <v>0</v>
      </c>
      <c r="C41" s="72"/>
      <c r="D41" s="71">
        <v>0</v>
      </c>
      <c r="E41" s="72"/>
    </row>
    <row r="42" spans="1:5" s="40" customFormat="1" ht="22.5" customHeight="1">
      <c r="A42" s="73" t="s">
        <v>225</v>
      </c>
      <c r="B42" s="71">
        <f>-SUM(B43:B53)</f>
        <v>-10506510896</v>
      </c>
      <c r="C42" s="72"/>
      <c r="D42" s="71">
        <f>-SUM(D43:D53)</f>
        <v>-19335254140</v>
      </c>
      <c r="E42" s="72"/>
    </row>
    <row r="43" spans="1:5" s="40" customFormat="1" ht="22.5" customHeight="1">
      <c r="A43" s="70" t="s">
        <v>242</v>
      </c>
      <c r="B43" s="71">
        <v>0</v>
      </c>
      <c r="C43" s="72"/>
      <c r="D43" s="71">
        <v>10700000000</v>
      </c>
      <c r="E43" s="72"/>
    </row>
    <row r="44" spans="1:5" s="40" customFormat="1" ht="22.5" customHeight="1">
      <c r="A44" s="70" t="s">
        <v>226</v>
      </c>
      <c r="B44" s="71">
        <v>339000000</v>
      </c>
      <c r="C44" s="72"/>
      <c r="D44" s="71">
        <v>0</v>
      </c>
      <c r="E44" s="72"/>
    </row>
    <row r="45" spans="1:5" s="40" customFormat="1" ht="22.5" customHeight="1">
      <c r="A45" s="70" t="s">
        <v>227</v>
      </c>
      <c r="B45" s="71"/>
      <c r="C45" s="72"/>
      <c r="D45" s="71"/>
      <c r="E45" s="72"/>
    </row>
    <row r="46" spans="1:5" s="40" customFormat="1" ht="22.5" customHeight="1">
      <c r="A46" s="70" t="s">
        <v>228</v>
      </c>
      <c r="B46" s="71">
        <v>0</v>
      </c>
      <c r="C46" s="72"/>
      <c r="D46" s="71">
        <v>123250000</v>
      </c>
      <c r="E46" s="72"/>
    </row>
    <row r="47" spans="1:5" s="40" customFormat="1" ht="22.5" customHeight="1">
      <c r="A47" s="70" t="s">
        <v>229</v>
      </c>
      <c r="B47" s="71">
        <v>4215094388</v>
      </c>
      <c r="C47" s="72"/>
      <c r="D47" s="71">
        <v>944032550</v>
      </c>
      <c r="E47" s="72"/>
    </row>
    <row r="48" spans="1:5" s="40" customFormat="1" ht="22.5" customHeight="1">
      <c r="A48" s="70" t="s">
        <v>230</v>
      </c>
      <c r="B48" s="71">
        <v>0</v>
      </c>
      <c r="C48" s="72"/>
      <c r="D48" s="71">
        <v>12149000</v>
      </c>
      <c r="E48" s="72"/>
    </row>
    <row r="49" spans="1:5" s="40" customFormat="1" ht="22.5" customHeight="1">
      <c r="A49" s="70" t="s">
        <v>231</v>
      </c>
      <c r="B49" s="71">
        <v>222926570</v>
      </c>
      <c r="C49" s="72"/>
      <c r="D49" s="71">
        <v>342564000</v>
      </c>
      <c r="E49" s="72"/>
    </row>
    <row r="50" spans="1:5" s="40" customFormat="1" ht="22.5" customHeight="1">
      <c r="A50" s="70" t="s">
        <v>232</v>
      </c>
      <c r="B50" s="71">
        <v>3668175590</v>
      </c>
      <c r="C50" s="72"/>
      <c r="D50" s="71">
        <v>2557620000</v>
      </c>
      <c r="E50" s="72"/>
    </row>
    <row r="51" spans="1:5" s="40" customFormat="1" ht="22.5" customHeight="1">
      <c r="A51" s="70" t="s">
        <v>233</v>
      </c>
      <c r="B51" s="71">
        <v>0</v>
      </c>
      <c r="C51" s="72"/>
      <c r="D51" s="71">
        <v>0</v>
      </c>
      <c r="E51" s="72"/>
    </row>
    <row r="52" spans="1:5" s="40" customFormat="1" ht="22.5" customHeight="1">
      <c r="A52" s="70" t="s">
        <v>234</v>
      </c>
      <c r="B52" s="71">
        <v>179214248</v>
      </c>
      <c r="C52" s="72"/>
      <c r="D52" s="71">
        <v>203392980</v>
      </c>
      <c r="E52" s="72"/>
    </row>
    <row r="53" spans="1:5" s="40" customFormat="1" ht="22.5" customHeight="1">
      <c r="A53" s="70" t="s">
        <v>235</v>
      </c>
      <c r="B53" s="71">
        <v>1882100100</v>
      </c>
      <c r="C53" s="72"/>
      <c r="D53" s="71">
        <v>4452245610</v>
      </c>
      <c r="E53" s="72"/>
    </row>
    <row r="54" spans="1:5" s="40" customFormat="1" ht="22.5" customHeight="1">
      <c r="A54" s="76" t="s">
        <v>10</v>
      </c>
      <c r="B54" s="77"/>
      <c r="C54" s="78">
        <f>SUM(B55,B60)</f>
        <v>169028532</v>
      </c>
      <c r="D54" s="77"/>
      <c r="E54" s="78">
        <f>SUM(D55,D60)</f>
        <v>8834754278</v>
      </c>
    </row>
    <row r="55" spans="1:5" s="40" customFormat="1" ht="22.5" customHeight="1">
      <c r="A55" s="73" t="s">
        <v>236</v>
      </c>
      <c r="B55" s="71">
        <v>1169028532</v>
      </c>
      <c r="C55" s="72"/>
      <c r="D55" s="71">
        <v>9945865428</v>
      </c>
      <c r="E55" s="72"/>
    </row>
    <row r="56" spans="1:5" s="40" customFormat="1" ht="22.5" customHeight="1">
      <c r="A56" s="70" t="s">
        <v>237</v>
      </c>
      <c r="B56" s="71">
        <v>1169028532</v>
      </c>
      <c r="C56" s="72"/>
      <c r="D56" s="71">
        <v>9945865428</v>
      </c>
      <c r="E56" s="72"/>
    </row>
    <row r="57" spans="1:5" s="40" customFormat="1" ht="22.5" customHeight="1">
      <c r="A57" s="70" t="s">
        <v>238</v>
      </c>
      <c r="B57" s="71">
        <v>0</v>
      </c>
      <c r="C57" s="72"/>
      <c r="D57" s="71">
        <v>0</v>
      </c>
      <c r="E57" s="72"/>
    </row>
    <row r="58" spans="1:5" s="40" customFormat="1" ht="22.5" customHeight="1">
      <c r="A58" s="70" t="s">
        <v>239</v>
      </c>
      <c r="B58" s="71">
        <v>0</v>
      </c>
      <c r="C58" s="72"/>
      <c r="D58" s="71">
        <v>0</v>
      </c>
      <c r="E58" s="72"/>
    </row>
    <row r="59" spans="1:5" s="40" customFormat="1" ht="22.5" customHeight="1">
      <c r="A59" s="70" t="s">
        <v>240</v>
      </c>
      <c r="B59" s="71">
        <v>0</v>
      </c>
      <c r="C59" s="72"/>
      <c r="D59" s="71">
        <v>0</v>
      </c>
      <c r="E59" s="72"/>
    </row>
    <row r="60" spans="1:5" s="40" customFormat="1" ht="22.5" customHeight="1">
      <c r="A60" s="73" t="s">
        <v>241</v>
      </c>
      <c r="B60" s="71">
        <v>-1000000000</v>
      </c>
      <c r="C60" s="72"/>
      <c r="D60" s="71">
        <v>-1111111150</v>
      </c>
      <c r="E60" s="72"/>
    </row>
    <row r="61" spans="1:5" s="40" customFormat="1" ht="22.5" customHeight="1">
      <c r="A61" s="73" t="s">
        <v>16</v>
      </c>
      <c r="B61" s="71">
        <v>0</v>
      </c>
      <c r="C61" s="72"/>
      <c r="D61" s="71">
        <v>277777770</v>
      </c>
      <c r="E61" s="72"/>
    </row>
    <row r="62" spans="1:5" s="40" customFormat="1" ht="22.5" customHeight="1">
      <c r="A62" s="70" t="s">
        <v>251</v>
      </c>
      <c r="B62" s="71">
        <v>0</v>
      </c>
      <c r="C62" s="72"/>
      <c r="D62" s="71">
        <v>833333380</v>
      </c>
      <c r="E62" s="72"/>
    </row>
    <row r="63" spans="1:5" s="40" customFormat="1" ht="22.5" customHeight="1">
      <c r="A63" s="70" t="s">
        <v>252</v>
      </c>
      <c r="B63" s="71">
        <v>1000000000</v>
      </c>
      <c r="C63" s="72"/>
      <c r="D63" s="71"/>
      <c r="E63" s="72"/>
    </row>
    <row r="64" spans="1:5" s="40" customFormat="1" ht="22.5" customHeight="1">
      <c r="A64" s="82" t="s">
        <v>0</v>
      </c>
      <c r="B64" s="83"/>
      <c r="C64" s="84">
        <f>SUM(C54,C31,C7)</f>
        <v>-11080209726</v>
      </c>
      <c r="D64" s="83"/>
      <c r="E64" s="84">
        <f>SUM(E54,E31,E7)</f>
        <v>-3595572332</v>
      </c>
    </row>
    <row r="65" spans="1:5" s="40" customFormat="1" ht="22.5" customHeight="1">
      <c r="A65" s="82" t="s">
        <v>1</v>
      </c>
      <c r="B65" s="83"/>
      <c r="C65" s="85">
        <f>E66</f>
        <v>14088304391</v>
      </c>
      <c r="D65" s="83"/>
      <c r="E65" s="85">
        <v>17683876723</v>
      </c>
    </row>
    <row r="66" spans="1:5" s="40" customFormat="1" ht="22.5" customHeight="1">
      <c r="A66" s="82" t="s">
        <v>2</v>
      </c>
      <c r="B66" s="83"/>
      <c r="C66" s="85">
        <f>SUM(C64:C65)</f>
        <v>3008094665</v>
      </c>
      <c r="D66" s="83"/>
      <c r="E66" s="85">
        <f>SUM(E64:E65)</f>
        <v>14088304391</v>
      </c>
    </row>
  </sheetData>
  <mergeCells count="5">
    <mergeCell ref="A5:A6"/>
    <mergeCell ref="B5:C5"/>
    <mergeCell ref="B6:C6"/>
    <mergeCell ref="D5:E5"/>
    <mergeCell ref="D6:E6"/>
  </mergeCells>
  <phoneticPr fontId="2" type="noConversion"/>
  <printOptions horizontalCentered="1"/>
  <pageMargins left="0.5" right="0.59055118110236227" top="0.98425196850393704" bottom="0.98425196850393704" header="0.51181102362204722" footer="0.51181102362204722"/>
  <pageSetup paperSize="9" scale="94" orientation="portrait" r:id="rId1"/>
  <headerFooter alignWithMargins="0">
    <oddFooter>&amp;C-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workbookViewId="0">
      <selection activeCell="L27" sqref="L27"/>
    </sheetView>
  </sheetViews>
  <sheetFormatPr defaultRowHeight="13.5"/>
  <cols>
    <col min="1" max="1" width="3.5546875" style="41" customWidth="1"/>
    <col min="2" max="2" width="17.109375" style="41" customWidth="1"/>
    <col min="3" max="3" width="7.88671875" style="41" customWidth="1"/>
    <col min="4" max="4" width="1.5546875" style="41" customWidth="1"/>
    <col min="5" max="5" width="7.88671875" style="41" customWidth="1"/>
    <col min="6" max="6" width="8" style="41" customWidth="1"/>
    <col min="7" max="7" width="8" style="128" customWidth="1"/>
    <col min="8" max="8" width="10.44140625" style="41" customWidth="1"/>
    <col min="9" max="9" width="18.33203125" style="41" customWidth="1"/>
  </cols>
  <sheetData>
    <row r="1" spans="1:9" ht="25.5">
      <c r="A1" s="89" t="s">
        <v>339</v>
      </c>
      <c r="B1" s="90"/>
      <c r="C1" s="90"/>
      <c r="D1" s="90"/>
      <c r="E1" s="90"/>
      <c r="F1" s="90"/>
      <c r="G1" s="91"/>
      <c r="H1" s="90"/>
      <c r="I1" s="90"/>
    </row>
    <row r="2" spans="1:9" ht="14.25">
      <c r="A2" s="90"/>
      <c r="B2" s="90"/>
      <c r="C2" s="90"/>
      <c r="D2" s="90"/>
      <c r="E2" s="90"/>
      <c r="F2" s="90"/>
      <c r="G2" s="91"/>
      <c r="H2" s="90"/>
      <c r="I2" s="92" t="s">
        <v>253</v>
      </c>
    </row>
    <row r="3" spans="1:9" ht="14.25">
      <c r="A3" s="90"/>
      <c r="B3" s="90"/>
      <c r="C3" s="90"/>
      <c r="D3" s="90"/>
      <c r="E3" s="90"/>
      <c r="F3" s="90"/>
      <c r="G3" s="91"/>
      <c r="H3" s="90"/>
      <c r="I3" s="90"/>
    </row>
    <row r="4" spans="1:9" ht="24.75" customHeight="1" thickBot="1">
      <c r="A4" s="168" t="s">
        <v>254</v>
      </c>
      <c r="B4" s="168"/>
      <c r="C4" s="169" t="s">
        <v>255</v>
      </c>
      <c r="D4" s="170"/>
      <c r="E4" s="171"/>
      <c r="F4" s="93" t="s">
        <v>256</v>
      </c>
      <c r="G4" s="94" t="s">
        <v>257</v>
      </c>
      <c r="H4" s="93" t="s">
        <v>258</v>
      </c>
      <c r="I4" s="95" t="s">
        <v>259</v>
      </c>
    </row>
    <row r="5" spans="1:9" ht="18.75" customHeight="1" thickTop="1">
      <c r="A5" s="172" t="s">
        <v>260</v>
      </c>
      <c r="B5" s="173"/>
      <c r="C5" s="96">
        <f>SUM(C6,C7,C11,C22,C25,C41)</f>
        <v>444</v>
      </c>
      <c r="D5" s="97" t="s">
        <v>261</v>
      </c>
      <c r="E5" s="98">
        <f>SUM(E6,E7,E11,E22,E25,E41)</f>
        <v>427</v>
      </c>
      <c r="F5" s="98">
        <f>SUM(F6,F7,F11,F22,F25,F41)</f>
        <v>413</v>
      </c>
      <c r="G5" s="99">
        <f>SUM(G6,G7,G11,G22,G25,G41)</f>
        <v>14</v>
      </c>
      <c r="H5" s="100">
        <f>SUM(H6,H7,H11,H22,H25,H41)</f>
        <v>149086</v>
      </c>
      <c r="I5" s="101"/>
    </row>
    <row r="6" spans="1:9" ht="18.75" customHeight="1">
      <c r="A6" s="162" t="s">
        <v>262</v>
      </c>
      <c r="B6" s="163"/>
      <c r="C6" s="102">
        <v>1</v>
      </c>
      <c r="D6" s="103" t="s">
        <v>263</v>
      </c>
      <c r="E6" s="104">
        <v>1</v>
      </c>
      <c r="F6" s="104">
        <v>1</v>
      </c>
      <c r="G6" s="99">
        <f t="shared" ref="G6:G24" si="0">+E6-F6</f>
        <v>0</v>
      </c>
      <c r="H6" s="105">
        <v>365</v>
      </c>
      <c r="I6" s="106"/>
    </row>
    <row r="7" spans="1:9" ht="18.75" customHeight="1">
      <c r="A7" s="162" t="s">
        <v>264</v>
      </c>
      <c r="B7" s="163"/>
      <c r="C7" s="102">
        <f>SUM(C8:C10)</f>
        <v>232</v>
      </c>
      <c r="D7" s="103" t="s">
        <v>265</v>
      </c>
      <c r="E7" s="104">
        <f>SUM(E8:E10)</f>
        <v>219</v>
      </c>
      <c r="F7" s="104">
        <f>SUM(F8:F10)</f>
        <v>209</v>
      </c>
      <c r="G7" s="99">
        <f t="shared" ref="G7:H7" si="1">SUM(G8:G10)</f>
        <v>10</v>
      </c>
      <c r="H7" s="105">
        <f t="shared" si="1"/>
        <v>76205</v>
      </c>
      <c r="I7" s="106"/>
    </row>
    <row r="8" spans="1:9" ht="18.75" customHeight="1">
      <c r="A8" s="166"/>
      <c r="B8" s="107" t="s">
        <v>266</v>
      </c>
      <c r="C8" s="102">
        <v>42</v>
      </c>
      <c r="D8" s="108" t="s">
        <v>267</v>
      </c>
      <c r="E8" s="104">
        <f>36+3</f>
        <v>39</v>
      </c>
      <c r="F8" s="104">
        <v>37</v>
      </c>
      <c r="G8" s="99">
        <f t="shared" si="0"/>
        <v>2</v>
      </c>
      <c r="H8" s="105">
        <v>13758</v>
      </c>
      <c r="I8" s="109" t="s">
        <v>268</v>
      </c>
    </row>
    <row r="9" spans="1:9" ht="18.75" customHeight="1">
      <c r="A9" s="166"/>
      <c r="B9" s="110" t="s">
        <v>269</v>
      </c>
      <c r="C9" s="102">
        <v>4</v>
      </c>
      <c r="D9" s="108" t="s">
        <v>267</v>
      </c>
      <c r="E9" s="104">
        <v>2</v>
      </c>
      <c r="F9" s="104">
        <v>3</v>
      </c>
      <c r="G9" s="99">
        <f t="shared" si="0"/>
        <v>-1</v>
      </c>
      <c r="H9" s="105">
        <v>717</v>
      </c>
      <c r="I9" s="109"/>
    </row>
    <row r="10" spans="1:9" ht="18.75" customHeight="1">
      <c r="A10" s="166"/>
      <c r="B10" s="110" t="s">
        <v>270</v>
      </c>
      <c r="C10" s="102">
        <v>186</v>
      </c>
      <c r="D10" s="108" t="s">
        <v>267</v>
      </c>
      <c r="E10" s="104">
        <v>178</v>
      </c>
      <c r="F10" s="104">
        <v>169</v>
      </c>
      <c r="G10" s="99">
        <f t="shared" si="0"/>
        <v>9</v>
      </c>
      <c r="H10" s="105">
        <v>61730</v>
      </c>
      <c r="I10" s="106"/>
    </row>
    <row r="11" spans="1:9" ht="18.75" customHeight="1">
      <c r="A11" s="162" t="s">
        <v>271</v>
      </c>
      <c r="B11" s="163"/>
      <c r="C11" s="102">
        <f>SUM(C12:C21)</f>
        <v>69</v>
      </c>
      <c r="D11" s="103" t="s">
        <v>265</v>
      </c>
      <c r="E11" s="104">
        <f>SUM(E12:E21)</f>
        <v>73</v>
      </c>
      <c r="F11" s="104">
        <f>SUM(F12:F21)</f>
        <v>68</v>
      </c>
      <c r="G11" s="99">
        <f>SUM(G12:G21)</f>
        <v>5</v>
      </c>
      <c r="H11" s="105">
        <f>SUM(H12:H21)</f>
        <v>24751</v>
      </c>
      <c r="I11" s="106"/>
    </row>
    <row r="12" spans="1:9" ht="18.75" customHeight="1">
      <c r="A12" s="166"/>
      <c r="B12" s="110" t="s">
        <v>272</v>
      </c>
      <c r="C12" s="102">
        <v>16</v>
      </c>
      <c r="D12" s="108" t="s">
        <v>267</v>
      </c>
      <c r="E12" s="104">
        <v>16</v>
      </c>
      <c r="F12" s="104">
        <v>14</v>
      </c>
      <c r="G12" s="99">
        <f t="shared" ref="G12:G15" si="2">+E12-F12</f>
        <v>2</v>
      </c>
      <c r="H12" s="105">
        <v>5668</v>
      </c>
      <c r="I12" s="111"/>
    </row>
    <row r="13" spans="1:9" ht="18.75" customHeight="1">
      <c r="A13" s="166"/>
      <c r="B13" s="110" t="s">
        <v>273</v>
      </c>
      <c r="C13" s="102">
        <v>15</v>
      </c>
      <c r="D13" s="108" t="s">
        <v>267</v>
      </c>
      <c r="E13" s="104">
        <v>16</v>
      </c>
      <c r="F13" s="104">
        <v>16</v>
      </c>
      <c r="G13" s="99">
        <f t="shared" si="2"/>
        <v>0</v>
      </c>
      <c r="H13" s="105">
        <v>5580</v>
      </c>
      <c r="I13" s="111"/>
    </row>
    <row r="14" spans="1:9" ht="18.75" customHeight="1">
      <c r="A14" s="166"/>
      <c r="B14" s="110" t="s">
        <v>274</v>
      </c>
      <c r="C14" s="102">
        <v>16</v>
      </c>
      <c r="D14" s="108" t="s">
        <v>267</v>
      </c>
      <c r="E14" s="104">
        <v>15</v>
      </c>
      <c r="F14" s="104">
        <v>14</v>
      </c>
      <c r="G14" s="99">
        <f t="shared" si="2"/>
        <v>1</v>
      </c>
      <c r="H14" s="105">
        <v>4912</v>
      </c>
      <c r="I14" s="112"/>
    </row>
    <row r="15" spans="1:9" ht="18.75" customHeight="1">
      <c r="A15" s="166"/>
      <c r="B15" s="110" t="s">
        <v>275</v>
      </c>
      <c r="C15" s="102">
        <v>4</v>
      </c>
      <c r="D15" s="108" t="s">
        <v>267</v>
      </c>
      <c r="E15" s="104">
        <v>4</v>
      </c>
      <c r="F15" s="104">
        <v>3</v>
      </c>
      <c r="G15" s="99">
        <f t="shared" si="2"/>
        <v>1</v>
      </c>
      <c r="H15" s="105">
        <v>1364</v>
      </c>
      <c r="I15" s="112"/>
    </row>
    <row r="16" spans="1:9" ht="18.75" customHeight="1">
      <c r="A16" s="166"/>
      <c r="B16" s="110" t="s">
        <v>276</v>
      </c>
      <c r="C16" s="102">
        <v>2</v>
      </c>
      <c r="D16" s="108" t="s">
        <v>267</v>
      </c>
      <c r="E16" s="104">
        <v>3</v>
      </c>
      <c r="F16" s="104">
        <v>3</v>
      </c>
      <c r="G16" s="99">
        <f>+E16-F16</f>
        <v>0</v>
      </c>
      <c r="H16" s="105">
        <v>761</v>
      </c>
      <c r="I16" s="112"/>
    </row>
    <row r="17" spans="1:9" ht="18.75" customHeight="1">
      <c r="A17" s="166"/>
      <c r="B17" s="110" t="s">
        <v>277</v>
      </c>
      <c r="C17" s="102">
        <v>3</v>
      </c>
      <c r="D17" s="108" t="s">
        <v>267</v>
      </c>
      <c r="E17" s="104">
        <v>3</v>
      </c>
      <c r="F17" s="104">
        <v>3</v>
      </c>
      <c r="G17" s="99">
        <f>+E17-F17</f>
        <v>0</v>
      </c>
      <c r="H17" s="105">
        <v>1095</v>
      </c>
      <c r="I17" s="112"/>
    </row>
    <row r="18" spans="1:9" ht="18.75" customHeight="1">
      <c r="A18" s="166"/>
      <c r="B18" s="110" t="s">
        <v>278</v>
      </c>
      <c r="C18" s="102">
        <v>6</v>
      </c>
      <c r="D18" s="108" t="s">
        <v>267</v>
      </c>
      <c r="E18" s="104">
        <v>9</v>
      </c>
      <c r="F18" s="104">
        <v>8</v>
      </c>
      <c r="G18" s="99">
        <f t="shared" ref="G18" si="3">+E18-F18</f>
        <v>1</v>
      </c>
      <c r="H18" s="105">
        <v>2816</v>
      </c>
      <c r="I18" s="112"/>
    </row>
    <row r="19" spans="1:9" ht="18.75" customHeight="1">
      <c r="A19" s="166"/>
      <c r="B19" s="110" t="s">
        <v>279</v>
      </c>
      <c r="C19" s="102">
        <v>1</v>
      </c>
      <c r="D19" s="108" t="s">
        <v>267</v>
      </c>
      <c r="E19" s="104">
        <v>1</v>
      </c>
      <c r="F19" s="104">
        <v>1</v>
      </c>
      <c r="G19" s="99">
        <f>+E19-F19</f>
        <v>0</v>
      </c>
      <c r="H19" s="105">
        <v>365</v>
      </c>
      <c r="I19" s="112"/>
    </row>
    <row r="20" spans="1:9" ht="18.75" customHeight="1">
      <c r="A20" s="166"/>
      <c r="B20" s="110" t="s">
        <v>280</v>
      </c>
      <c r="C20" s="102">
        <v>5</v>
      </c>
      <c r="D20" s="108" t="s">
        <v>267</v>
      </c>
      <c r="E20" s="104">
        <v>5</v>
      </c>
      <c r="F20" s="104">
        <v>5</v>
      </c>
      <c r="G20" s="99">
        <f>+E20-F20</f>
        <v>0</v>
      </c>
      <c r="H20" s="105">
        <v>1825</v>
      </c>
      <c r="I20" s="112"/>
    </row>
    <row r="21" spans="1:9" ht="18.75" customHeight="1">
      <c r="A21" s="166"/>
      <c r="B21" s="110" t="s">
        <v>281</v>
      </c>
      <c r="C21" s="102">
        <v>1</v>
      </c>
      <c r="D21" s="108" t="s">
        <v>267</v>
      </c>
      <c r="E21" s="104">
        <v>1</v>
      </c>
      <c r="F21" s="104">
        <v>1</v>
      </c>
      <c r="G21" s="99">
        <f>+E21-F21</f>
        <v>0</v>
      </c>
      <c r="H21" s="105">
        <v>365</v>
      </c>
      <c r="I21" s="112"/>
    </row>
    <row r="22" spans="1:9" ht="18.75" customHeight="1">
      <c r="A22" s="162" t="s">
        <v>282</v>
      </c>
      <c r="B22" s="163"/>
      <c r="C22" s="102">
        <f>SUM(C23:C24)</f>
        <v>30</v>
      </c>
      <c r="D22" s="103" t="s">
        <v>265</v>
      </c>
      <c r="E22" s="104">
        <f>SUM(E23:E24)</f>
        <v>31</v>
      </c>
      <c r="F22" s="104">
        <f>SUM(F23:F24)</f>
        <v>31</v>
      </c>
      <c r="G22" s="99">
        <f t="shared" ref="G22:H22" si="4">SUM(G23:G24)</f>
        <v>0</v>
      </c>
      <c r="H22" s="105">
        <f t="shared" si="4"/>
        <v>10905</v>
      </c>
      <c r="I22" s="111"/>
    </row>
    <row r="23" spans="1:9" ht="18.75" customHeight="1">
      <c r="A23" s="166"/>
      <c r="B23" s="110" t="s">
        <v>283</v>
      </c>
      <c r="C23" s="102">
        <v>30</v>
      </c>
      <c r="D23" s="108" t="s">
        <v>267</v>
      </c>
      <c r="E23" s="104">
        <v>31</v>
      </c>
      <c r="F23" s="104">
        <v>31</v>
      </c>
      <c r="G23" s="99">
        <f t="shared" ref="G23" si="5">+E23-F23</f>
        <v>0</v>
      </c>
      <c r="H23" s="105">
        <v>10905</v>
      </c>
      <c r="I23" s="113"/>
    </row>
    <row r="24" spans="1:9" ht="18.75" customHeight="1">
      <c r="A24" s="166"/>
      <c r="B24" s="110" t="s">
        <v>284</v>
      </c>
      <c r="C24" s="102"/>
      <c r="D24" s="108" t="s">
        <v>267</v>
      </c>
      <c r="E24" s="104"/>
      <c r="F24" s="104"/>
      <c r="G24" s="99">
        <f t="shared" si="0"/>
        <v>0</v>
      </c>
      <c r="H24" s="105">
        <v>0</v>
      </c>
      <c r="I24" s="112"/>
    </row>
    <row r="25" spans="1:9" ht="18.75" customHeight="1">
      <c r="A25" s="162" t="s">
        <v>285</v>
      </c>
      <c r="B25" s="163"/>
      <c r="C25" s="102">
        <f>SUM(C26:C40)</f>
        <v>112</v>
      </c>
      <c r="D25" s="103" t="s">
        <v>265</v>
      </c>
      <c r="E25" s="104">
        <f>SUM(E26:E40)</f>
        <v>103</v>
      </c>
      <c r="F25" s="104">
        <f>SUM(F26:F40)</f>
        <v>104</v>
      </c>
      <c r="G25" s="99">
        <f>SUM(G26:G40)</f>
        <v>-1</v>
      </c>
      <c r="H25" s="105">
        <f>SUM(H26:H40)</f>
        <v>36781</v>
      </c>
      <c r="I25" s="111"/>
    </row>
    <row r="26" spans="1:9" ht="18.75" customHeight="1">
      <c r="A26" s="164"/>
      <c r="B26" s="114" t="s">
        <v>286</v>
      </c>
      <c r="C26" s="102">
        <v>1</v>
      </c>
      <c r="D26" s="108" t="s">
        <v>267</v>
      </c>
      <c r="E26" s="104">
        <v>1</v>
      </c>
      <c r="F26" s="104">
        <v>1</v>
      </c>
      <c r="G26" s="99">
        <f t="shared" ref="G26:G36" si="6">+E26-F26</f>
        <v>0</v>
      </c>
      <c r="H26" s="105">
        <v>210</v>
      </c>
      <c r="I26" s="111"/>
    </row>
    <row r="27" spans="1:9" ht="18.75" customHeight="1">
      <c r="A27" s="167"/>
      <c r="B27" s="114" t="s">
        <v>287</v>
      </c>
      <c r="C27" s="102">
        <v>3</v>
      </c>
      <c r="D27" s="108" t="s">
        <v>267</v>
      </c>
      <c r="E27" s="104">
        <v>3</v>
      </c>
      <c r="F27" s="104">
        <v>3</v>
      </c>
      <c r="G27" s="99">
        <f t="shared" si="6"/>
        <v>0</v>
      </c>
      <c r="H27" s="105">
        <v>1095</v>
      </c>
      <c r="I27" s="112"/>
    </row>
    <row r="28" spans="1:9" ht="18.75" customHeight="1">
      <c r="A28" s="167"/>
      <c r="B28" s="114" t="s">
        <v>288</v>
      </c>
      <c r="C28" s="102">
        <v>3</v>
      </c>
      <c r="D28" s="108" t="s">
        <v>267</v>
      </c>
      <c r="E28" s="104">
        <v>3</v>
      </c>
      <c r="F28" s="104">
        <v>3</v>
      </c>
      <c r="G28" s="99">
        <f t="shared" si="6"/>
        <v>0</v>
      </c>
      <c r="H28" s="105">
        <v>1095</v>
      </c>
      <c r="I28" s="111"/>
    </row>
    <row r="29" spans="1:9" ht="18.75" customHeight="1">
      <c r="A29" s="167"/>
      <c r="B29" s="114" t="s">
        <v>289</v>
      </c>
      <c r="C29" s="102">
        <v>1</v>
      </c>
      <c r="D29" s="108" t="s">
        <v>267</v>
      </c>
      <c r="E29" s="104">
        <v>1</v>
      </c>
      <c r="F29" s="104">
        <v>1</v>
      </c>
      <c r="G29" s="99">
        <f>+E29-F29</f>
        <v>0</v>
      </c>
      <c r="H29" s="105">
        <v>365</v>
      </c>
      <c r="I29" s="111"/>
    </row>
    <row r="30" spans="1:9" ht="18.75" customHeight="1">
      <c r="A30" s="115"/>
      <c r="B30" s="114" t="s">
        <v>290</v>
      </c>
      <c r="C30" s="102">
        <v>1</v>
      </c>
      <c r="D30" s="108" t="s">
        <v>267</v>
      </c>
      <c r="E30" s="104">
        <v>1</v>
      </c>
      <c r="F30" s="104">
        <v>1</v>
      </c>
      <c r="G30" s="99">
        <f t="shared" si="6"/>
        <v>0</v>
      </c>
      <c r="H30" s="105">
        <v>365</v>
      </c>
      <c r="I30" s="112"/>
    </row>
    <row r="31" spans="1:9" ht="18.75" customHeight="1">
      <c r="A31" s="116"/>
      <c r="B31" s="117" t="s">
        <v>291</v>
      </c>
      <c r="C31" s="102">
        <v>1</v>
      </c>
      <c r="D31" s="108" t="s">
        <v>267</v>
      </c>
      <c r="E31" s="104">
        <v>1</v>
      </c>
      <c r="F31" s="104">
        <v>1</v>
      </c>
      <c r="G31" s="99">
        <f t="shared" si="6"/>
        <v>0</v>
      </c>
      <c r="H31" s="105">
        <v>365</v>
      </c>
      <c r="I31" s="111"/>
    </row>
    <row r="32" spans="1:9" ht="18.75" customHeight="1">
      <c r="A32" s="116"/>
      <c r="B32" s="117" t="s">
        <v>292</v>
      </c>
      <c r="C32" s="102">
        <v>1</v>
      </c>
      <c r="D32" s="108" t="s">
        <v>267</v>
      </c>
      <c r="E32" s="104">
        <v>1</v>
      </c>
      <c r="F32" s="104">
        <v>1</v>
      </c>
      <c r="G32" s="99">
        <f t="shared" si="6"/>
        <v>0</v>
      </c>
      <c r="H32" s="105">
        <v>365</v>
      </c>
      <c r="I32" s="111"/>
    </row>
    <row r="33" spans="1:9" ht="18.75" customHeight="1">
      <c r="A33" s="116"/>
      <c r="B33" s="117" t="s">
        <v>293</v>
      </c>
      <c r="C33" s="102">
        <v>3</v>
      </c>
      <c r="D33" s="108" t="s">
        <v>267</v>
      </c>
      <c r="E33" s="104">
        <v>3</v>
      </c>
      <c r="F33" s="104">
        <v>2</v>
      </c>
      <c r="G33" s="99">
        <f t="shared" si="6"/>
        <v>1</v>
      </c>
      <c r="H33" s="105">
        <v>1094</v>
      </c>
      <c r="I33" s="111"/>
    </row>
    <row r="34" spans="1:9" ht="18.75" customHeight="1">
      <c r="A34" s="116"/>
      <c r="B34" s="117" t="s">
        <v>294</v>
      </c>
      <c r="C34" s="102">
        <v>44</v>
      </c>
      <c r="D34" s="108" t="s">
        <v>267</v>
      </c>
      <c r="E34" s="104">
        <v>38</v>
      </c>
      <c r="F34" s="104">
        <v>40</v>
      </c>
      <c r="G34" s="99">
        <f t="shared" si="6"/>
        <v>-2</v>
      </c>
      <c r="H34" s="105">
        <v>13995</v>
      </c>
      <c r="I34" s="111"/>
    </row>
    <row r="35" spans="1:9" ht="18.75" customHeight="1">
      <c r="A35" s="116"/>
      <c r="B35" s="117" t="s">
        <v>295</v>
      </c>
      <c r="C35" s="102">
        <v>1</v>
      </c>
      <c r="D35" s="108" t="s">
        <v>267</v>
      </c>
      <c r="E35" s="104">
        <v>1</v>
      </c>
      <c r="F35" s="104">
        <v>1</v>
      </c>
      <c r="G35" s="99">
        <f t="shared" si="6"/>
        <v>0</v>
      </c>
      <c r="H35" s="105">
        <v>365</v>
      </c>
      <c r="I35" s="111"/>
    </row>
    <row r="36" spans="1:9" ht="18.75" customHeight="1">
      <c r="A36" s="118"/>
      <c r="B36" s="117" t="s">
        <v>296</v>
      </c>
      <c r="C36" s="102"/>
      <c r="D36" s="108"/>
      <c r="E36" s="104"/>
      <c r="F36" s="104">
        <v>4</v>
      </c>
      <c r="G36" s="99">
        <f t="shared" si="6"/>
        <v>-4</v>
      </c>
      <c r="H36" s="105"/>
      <c r="I36" s="119"/>
    </row>
    <row r="37" spans="1:9" ht="18.75" customHeight="1">
      <c r="A37" s="116"/>
      <c r="B37" s="117" t="s">
        <v>297</v>
      </c>
      <c r="C37" s="102">
        <v>7</v>
      </c>
      <c r="D37" s="108" t="s">
        <v>267</v>
      </c>
      <c r="E37" s="104">
        <v>7</v>
      </c>
      <c r="F37" s="104">
        <v>7</v>
      </c>
      <c r="G37" s="99">
        <f>+E37-F37</f>
        <v>0</v>
      </c>
      <c r="H37" s="105">
        <v>2495</v>
      </c>
      <c r="I37" s="111"/>
    </row>
    <row r="38" spans="1:9" ht="18.75" customHeight="1">
      <c r="A38" s="116"/>
      <c r="B38" s="117" t="s">
        <v>298</v>
      </c>
      <c r="C38" s="102">
        <v>1</v>
      </c>
      <c r="D38" s="108" t="s">
        <v>267</v>
      </c>
      <c r="E38" s="104">
        <v>0</v>
      </c>
      <c r="F38" s="104">
        <v>0</v>
      </c>
      <c r="G38" s="99">
        <f>+E38-F38</f>
        <v>0</v>
      </c>
      <c r="H38" s="105">
        <v>0</v>
      </c>
      <c r="I38" s="111"/>
    </row>
    <row r="39" spans="1:9" ht="18.75" customHeight="1">
      <c r="A39" s="120"/>
      <c r="B39" s="114" t="s">
        <v>299</v>
      </c>
      <c r="C39" s="102">
        <v>20</v>
      </c>
      <c r="D39" s="108" t="s">
        <v>267</v>
      </c>
      <c r="E39" s="104">
        <v>19</v>
      </c>
      <c r="F39" s="104">
        <v>16</v>
      </c>
      <c r="G39" s="99">
        <f>+E39-F39</f>
        <v>3</v>
      </c>
      <c r="H39" s="105">
        <v>6807</v>
      </c>
      <c r="I39" s="119" t="s">
        <v>300</v>
      </c>
    </row>
    <row r="40" spans="1:9" ht="18.75" customHeight="1">
      <c r="A40" s="116"/>
      <c r="B40" s="117" t="s">
        <v>301</v>
      </c>
      <c r="C40" s="102">
        <v>25</v>
      </c>
      <c r="D40" s="108" t="s">
        <v>267</v>
      </c>
      <c r="E40" s="104">
        <v>24</v>
      </c>
      <c r="F40" s="104">
        <v>23</v>
      </c>
      <c r="G40" s="99">
        <f>+E40-F40</f>
        <v>1</v>
      </c>
      <c r="H40" s="105">
        <v>8165</v>
      </c>
      <c r="I40" s="119" t="s">
        <v>302</v>
      </c>
    </row>
    <row r="41" spans="1:9" ht="18.75" customHeight="1">
      <c r="A41" s="162" t="s">
        <v>303</v>
      </c>
      <c r="B41" s="163"/>
      <c r="C41" s="102">
        <f>SUM(C42:C43)</f>
        <v>0</v>
      </c>
      <c r="D41" s="103" t="s">
        <v>265</v>
      </c>
      <c r="E41" s="104">
        <v>0</v>
      </c>
      <c r="F41" s="104">
        <v>0</v>
      </c>
      <c r="G41" s="99">
        <f>SUM(G42:G43)</f>
        <v>0</v>
      </c>
      <c r="H41" s="105">
        <f>SUM(H42:H43)</f>
        <v>79</v>
      </c>
      <c r="I41" s="111"/>
    </row>
    <row r="42" spans="1:9" ht="18.75" customHeight="1">
      <c r="A42" s="164"/>
      <c r="B42" s="110" t="s">
        <v>304</v>
      </c>
      <c r="C42" s="102">
        <v>0</v>
      </c>
      <c r="D42" s="108" t="s">
        <v>261</v>
      </c>
      <c r="E42" s="104">
        <v>0</v>
      </c>
      <c r="F42" s="104">
        <v>0</v>
      </c>
      <c r="G42" s="99">
        <f>+E42-F42</f>
        <v>0</v>
      </c>
      <c r="H42" s="105"/>
      <c r="I42" s="112"/>
    </row>
    <row r="43" spans="1:9" ht="18.75" customHeight="1">
      <c r="A43" s="165"/>
      <c r="B43" s="110" t="s">
        <v>305</v>
      </c>
      <c r="C43" s="102">
        <v>0</v>
      </c>
      <c r="D43" s="108" t="s">
        <v>261</v>
      </c>
      <c r="E43" s="104">
        <v>0</v>
      </c>
      <c r="F43" s="104">
        <v>0</v>
      </c>
      <c r="G43" s="99">
        <f>+E43-F43</f>
        <v>0</v>
      </c>
      <c r="H43" s="105">
        <v>79</v>
      </c>
      <c r="I43" s="112"/>
    </row>
    <row r="44" spans="1:9">
      <c r="A44" s="121" t="s">
        <v>306</v>
      </c>
      <c r="B44" s="121"/>
      <c r="C44" s="121"/>
      <c r="D44" s="121"/>
      <c r="E44" s="121"/>
      <c r="F44" s="121"/>
      <c r="G44" s="122"/>
      <c r="H44" s="121"/>
      <c r="I44" s="121"/>
    </row>
    <row r="45" spans="1:9">
      <c r="A45" s="121" t="s">
        <v>307</v>
      </c>
      <c r="B45" s="121"/>
      <c r="C45" s="121"/>
      <c r="D45" s="121"/>
      <c r="E45" s="121"/>
      <c r="F45" s="121"/>
      <c r="G45" s="122"/>
      <c r="H45" s="121"/>
      <c r="I45" s="121"/>
    </row>
    <row r="46" spans="1:9">
      <c r="A46" s="123" t="s">
        <v>308</v>
      </c>
      <c r="B46" s="123"/>
      <c r="C46" s="123"/>
      <c r="D46" s="123"/>
      <c r="E46" s="123"/>
      <c r="F46" s="124"/>
      <c r="G46" s="125"/>
      <c r="H46" s="124"/>
      <c r="I46" s="123"/>
    </row>
    <row r="47" spans="1:9">
      <c r="F47" s="126"/>
      <c r="G47" s="127"/>
      <c r="H47" s="126"/>
    </row>
    <row r="48" spans="1:9">
      <c r="F48" s="126"/>
      <c r="G48" s="127"/>
      <c r="H48" s="126"/>
    </row>
    <row r="49" spans="6:8">
      <c r="F49" s="126"/>
      <c r="G49" s="127"/>
      <c r="H49" s="126"/>
    </row>
    <row r="50" spans="6:8">
      <c r="F50" s="126"/>
      <c r="G50" s="127"/>
      <c r="H50" s="126"/>
    </row>
    <row r="51" spans="6:8">
      <c r="F51" s="126"/>
      <c r="G51" s="127"/>
      <c r="H51" s="126"/>
    </row>
    <row r="52" spans="6:8">
      <c r="F52" s="126"/>
      <c r="G52" s="127"/>
      <c r="H52" s="126"/>
    </row>
    <row r="53" spans="6:8">
      <c r="F53" s="126"/>
      <c r="G53" s="127"/>
      <c r="H53" s="126"/>
    </row>
    <row r="54" spans="6:8">
      <c r="F54" s="126"/>
      <c r="G54" s="127"/>
      <c r="H54" s="126"/>
    </row>
    <row r="55" spans="6:8">
      <c r="F55" s="126"/>
      <c r="G55" s="127"/>
      <c r="H55" s="126"/>
    </row>
    <row r="56" spans="6:8">
      <c r="F56" s="126"/>
      <c r="G56" s="127"/>
      <c r="H56" s="126"/>
    </row>
    <row r="57" spans="6:8">
      <c r="F57" s="126"/>
      <c r="G57" s="127"/>
      <c r="H57" s="126"/>
    </row>
    <row r="58" spans="6:8">
      <c r="F58" s="126"/>
      <c r="G58" s="127"/>
      <c r="H58" s="126"/>
    </row>
    <row r="59" spans="6:8">
      <c r="F59" s="126"/>
      <c r="G59" s="127"/>
      <c r="H59" s="126"/>
    </row>
  </sheetData>
  <mergeCells count="14">
    <mergeCell ref="A8:A10"/>
    <mergeCell ref="A4:B4"/>
    <mergeCell ref="C4:E4"/>
    <mergeCell ref="A5:B5"/>
    <mergeCell ref="A6:B6"/>
    <mergeCell ref="A7:B7"/>
    <mergeCell ref="A41:B41"/>
    <mergeCell ref="A42:A43"/>
    <mergeCell ref="A11:B11"/>
    <mergeCell ref="A12:A21"/>
    <mergeCell ref="A22:B22"/>
    <mergeCell ref="A23:A24"/>
    <mergeCell ref="A25:B25"/>
    <mergeCell ref="A26:A29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I22" sqref="I22"/>
    </sheetView>
  </sheetViews>
  <sheetFormatPr defaultRowHeight="13.5"/>
  <cols>
    <col min="1" max="1" width="4.77734375" customWidth="1"/>
    <col min="2" max="2" width="4.6640625" customWidth="1"/>
    <col min="3" max="3" width="5.109375" customWidth="1"/>
    <col min="4" max="4" width="11.6640625" customWidth="1"/>
    <col min="5" max="5" width="12.88671875" customWidth="1"/>
    <col min="6" max="7" width="8.33203125" customWidth="1"/>
    <col min="8" max="8" width="5.77734375" customWidth="1"/>
    <col min="9" max="9" width="13.5546875" customWidth="1"/>
    <col min="10" max="10" width="13.21875" customWidth="1"/>
    <col min="11" max="11" width="13.5546875" customWidth="1"/>
    <col min="12" max="12" width="13.44140625" customWidth="1"/>
  </cols>
  <sheetData>
    <row r="1" spans="1:12" s="133" customFormat="1" ht="26.25" customHeight="1">
      <c r="A1" s="146" t="s">
        <v>338</v>
      </c>
      <c r="B1" s="129"/>
      <c r="C1" s="130"/>
      <c r="D1" s="130"/>
      <c r="E1" s="130"/>
      <c r="F1" s="130"/>
      <c r="G1" s="131"/>
      <c r="H1" s="131"/>
      <c r="I1" s="131"/>
      <c r="J1" s="131"/>
      <c r="K1" s="131"/>
      <c r="L1" s="131"/>
    </row>
    <row r="2" spans="1:12" s="133" customFormat="1" ht="19.5" customHeight="1">
      <c r="A2" s="146"/>
      <c r="B2" s="129"/>
      <c r="C2" s="130"/>
      <c r="D2" s="130"/>
      <c r="E2" s="130"/>
      <c r="F2" s="130"/>
      <c r="G2" s="131"/>
      <c r="H2" s="131"/>
      <c r="I2" s="131"/>
      <c r="J2" s="131"/>
      <c r="K2" s="131"/>
      <c r="L2" s="131"/>
    </row>
    <row r="3" spans="1:12" s="133" customFormat="1" ht="20.25" customHeight="1">
      <c r="A3" s="134"/>
      <c r="B3" s="135"/>
      <c r="C3" s="135"/>
      <c r="D3" s="135"/>
      <c r="E3" s="135"/>
      <c r="F3" s="131"/>
      <c r="G3" s="131"/>
      <c r="H3" s="131"/>
      <c r="I3" s="131"/>
      <c r="J3" s="131"/>
      <c r="K3" s="90"/>
      <c r="L3" s="132" t="s">
        <v>46</v>
      </c>
    </row>
    <row r="4" spans="1:12" s="40" customFormat="1" ht="22.5" customHeight="1">
      <c r="A4" s="183" t="s">
        <v>309</v>
      </c>
      <c r="B4" s="183"/>
      <c r="C4" s="183"/>
      <c r="D4" s="183"/>
      <c r="E4" s="184" t="s">
        <v>310</v>
      </c>
      <c r="F4" s="186" t="s">
        <v>311</v>
      </c>
      <c r="G4" s="187"/>
      <c r="H4" s="188" t="s">
        <v>312</v>
      </c>
      <c r="I4" s="180" t="s">
        <v>313</v>
      </c>
      <c r="J4" s="180" t="s">
        <v>314</v>
      </c>
      <c r="K4" s="180" t="s">
        <v>315</v>
      </c>
      <c r="L4" s="182" t="s">
        <v>316</v>
      </c>
    </row>
    <row r="5" spans="1:12" s="40" customFormat="1" ht="30" customHeight="1" thickBot="1">
      <c r="A5" s="136" t="s">
        <v>317</v>
      </c>
      <c r="B5" s="136" t="s">
        <v>318</v>
      </c>
      <c r="C5" s="136" t="s">
        <v>319</v>
      </c>
      <c r="D5" s="136" t="s">
        <v>320</v>
      </c>
      <c r="E5" s="185"/>
      <c r="F5" s="137" t="s">
        <v>321</v>
      </c>
      <c r="G5" s="137" t="s">
        <v>322</v>
      </c>
      <c r="H5" s="189"/>
      <c r="I5" s="181"/>
      <c r="J5" s="181"/>
      <c r="K5" s="181"/>
      <c r="L5" s="181"/>
    </row>
    <row r="6" spans="1:12" s="40" customFormat="1" ht="27" customHeight="1" thickTop="1">
      <c r="A6" s="138"/>
      <c r="B6" s="174" t="s">
        <v>323</v>
      </c>
      <c r="C6" s="175"/>
      <c r="D6" s="175"/>
      <c r="E6" s="139">
        <f t="shared" ref="E6:J6" si="0">SUM(E7,E17,E19)</f>
        <v>32828742000</v>
      </c>
      <c r="F6" s="139">
        <f t="shared" si="0"/>
        <v>0</v>
      </c>
      <c r="G6" s="139">
        <f t="shared" si="0"/>
        <v>0</v>
      </c>
      <c r="H6" s="139">
        <f t="shared" si="0"/>
        <v>0</v>
      </c>
      <c r="I6" s="139">
        <f t="shared" si="0"/>
        <v>32828742000</v>
      </c>
      <c r="J6" s="139">
        <f t="shared" si="0"/>
        <v>31204919138</v>
      </c>
      <c r="K6" s="139">
        <f>SUM(K7,K17,K19)</f>
        <v>31204919138</v>
      </c>
      <c r="L6" s="139">
        <f>SUM(L7,L17,L19)</f>
        <v>31144862738</v>
      </c>
    </row>
    <row r="7" spans="1:12" s="40" customFormat="1" ht="27" customHeight="1">
      <c r="A7" s="140"/>
      <c r="B7" s="138"/>
      <c r="C7" s="174" t="s">
        <v>324</v>
      </c>
      <c r="D7" s="175"/>
      <c r="E7" s="139">
        <f t="shared" ref="E7:J7" si="1">SUM(E8:E16)</f>
        <v>30934742000</v>
      </c>
      <c r="F7" s="139">
        <f t="shared" si="1"/>
        <v>0</v>
      </c>
      <c r="G7" s="139">
        <f t="shared" si="1"/>
        <v>0</v>
      </c>
      <c r="H7" s="139">
        <f t="shared" si="1"/>
        <v>0</v>
      </c>
      <c r="I7" s="139">
        <f t="shared" si="1"/>
        <v>30934742000</v>
      </c>
      <c r="J7" s="139">
        <f t="shared" si="1"/>
        <v>29701016938</v>
      </c>
      <c r="K7" s="139">
        <f>SUM(K8:K16)</f>
        <v>29701016938</v>
      </c>
      <c r="L7" s="139">
        <f>SUM(L8:L16)</f>
        <v>29641979738</v>
      </c>
    </row>
    <row r="8" spans="1:12" s="40" customFormat="1" ht="27" customHeight="1">
      <c r="A8" s="140"/>
      <c r="B8" s="141"/>
      <c r="C8" s="138"/>
      <c r="D8" s="142" t="s">
        <v>325</v>
      </c>
      <c r="E8" s="139">
        <v>9458990000</v>
      </c>
      <c r="F8" s="139"/>
      <c r="G8" s="139"/>
      <c r="H8" s="139"/>
      <c r="I8" s="139">
        <f>E8+G8+H8</f>
        <v>9458990000</v>
      </c>
      <c r="J8" s="139">
        <f>K8</f>
        <v>9114882200</v>
      </c>
      <c r="K8" s="139">
        <v>9114882200</v>
      </c>
      <c r="L8" s="139">
        <v>9055845000</v>
      </c>
    </row>
    <row r="9" spans="1:12" s="40" customFormat="1" ht="27" customHeight="1">
      <c r="A9" s="140"/>
      <c r="B9" s="141"/>
      <c r="C9" s="140"/>
      <c r="D9" s="142" t="s">
        <v>326</v>
      </c>
      <c r="E9" s="139">
        <v>12672415000</v>
      </c>
      <c r="F9" s="139"/>
      <c r="G9" s="139"/>
      <c r="H9" s="139"/>
      <c r="I9" s="139">
        <f t="shared" ref="I9:I16" si="2">E9+G9+H9</f>
        <v>12672415000</v>
      </c>
      <c r="J9" s="139">
        <f t="shared" ref="J9:J20" si="3">K9</f>
        <v>12618441188</v>
      </c>
      <c r="K9" s="139">
        <v>12618441188</v>
      </c>
      <c r="L9" s="139">
        <v>12618441188</v>
      </c>
    </row>
    <row r="10" spans="1:12" s="40" customFormat="1" ht="27" customHeight="1">
      <c r="A10" s="140"/>
      <c r="B10" s="141"/>
      <c r="C10" s="140"/>
      <c r="D10" s="142" t="s">
        <v>327</v>
      </c>
      <c r="E10" s="139">
        <v>410926000</v>
      </c>
      <c r="F10" s="139"/>
      <c r="G10" s="139"/>
      <c r="H10" s="139"/>
      <c r="I10" s="139">
        <f t="shared" si="2"/>
        <v>410926000</v>
      </c>
      <c r="J10" s="139">
        <f t="shared" si="3"/>
        <v>364760770</v>
      </c>
      <c r="K10" s="139">
        <v>364760770</v>
      </c>
      <c r="L10" s="139">
        <v>364760770</v>
      </c>
    </row>
    <row r="11" spans="1:12" s="40" customFormat="1" ht="27" customHeight="1">
      <c r="A11" s="140"/>
      <c r="B11" s="141"/>
      <c r="C11" s="140"/>
      <c r="D11" s="142" t="s">
        <v>328</v>
      </c>
      <c r="E11" s="139">
        <v>3198910000</v>
      </c>
      <c r="F11" s="139"/>
      <c r="G11" s="139">
        <v>0</v>
      </c>
      <c r="H11" s="139"/>
      <c r="I11" s="139">
        <f t="shared" si="2"/>
        <v>3198910000</v>
      </c>
      <c r="J11" s="139">
        <f t="shared" si="3"/>
        <v>3027951500</v>
      </c>
      <c r="K11" s="139">
        <v>3027951500</v>
      </c>
      <c r="L11" s="139">
        <v>3027951500</v>
      </c>
    </row>
    <row r="12" spans="1:12" s="40" customFormat="1" ht="27" customHeight="1">
      <c r="A12" s="140"/>
      <c r="B12" s="141"/>
      <c r="C12" s="140"/>
      <c r="D12" s="142" t="s">
        <v>329</v>
      </c>
      <c r="E12" s="139">
        <v>1053970000</v>
      </c>
      <c r="F12" s="139"/>
      <c r="G12" s="139"/>
      <c r="H12" s="139"/>
      <c r="I12" s="139">
        <f t="shared" si="2"/>
        <v>1053970000</v>
      </c>
      <c r="J12" s="139">
        <f t="shared" si="3"/>
        <v>995146830</v>
      </c>
      <c r="K12" s="139">
        <v>995146830</v>
      </c>
      <c r="L12" s="139">
        <v>995146830</v>
      </c>
    </row>
    <row r="13" spans="1:12" s="40" customFormat="1" ht="27" customHeight="1">
      <c r="A13" s="140"/>
      <c r="B13" s="141"/>
      <c r="C13" s="140"/>
      <c r="D13" s="142" t="s">
        <v>330</v>
      </c>
      <c r="E13" s="139">
        <v>2131863000</v>
      </c>
      <c r="F13" s="139"/>
      <c r="G13" s="139">
        <v>0</v>
      </c>
      <c r="H13" s="139"/>
      <c r="I13" s="139">
        <f t="shared" si="2"/>
        <v>2131863000</v>
      </c>
      <c r="J13" s="139">
        <f t="shared" si="3"/>
        <v>1994356850</v>
      </c>
      <c r="K13" s="139">
        <v>1994356850</v>
      </c>
      <c r="L13" s="139">
        <v>1994356850</v>
      </c>
    </row>
    <row r="14" spans="1:12" s="40" customFormat="1" ht="27" customHeight="1">
      <c r="A14" s="140"/>
      <c r="B14" s="141"/>
      <c r="C14" s="140"/>
      <c r="D14" s="142" t="s">
        <v>331</v>
      </c>
      <c r="E14" s="139">
        <v>860131000</v>
      </c>
      <c r="F14" s="139"/>
      <c r="G14" s="139"/>
      <c r="H14" s="139"/>
      <c r="I14" s="139">
        <f t="shared" si="2"/>
        <v>860131000</v>
      </c>
      <c r="J14" s="139">
        <f t="shared" si="3"/>
        <v>822378640</v>
      </c>
      <c r="K14" s="139">
        <v>822378640</v>
      </c>
      <c r="L14" s="139">
        <v>822378640</v>
      </c>
    </row>
    <row r="15" spans="1:12" s="40" customFormat="1" ht="27" customHeight="1">
      <c r="A15" s="140"/>
      <c r="B15" s="141"/>
      <c r="C15" s="140"/>
      <c r="D15" s="142" t="s">
        <v>332</v>
      </c>
      <c r="E15" s="139">
        <v>648337000</v>
      </c>
      <c r="F15" s="139"/>
      <c r="G15" s="139"/>
      <c r="H15" s="139"/>
      <c r="I15" s="139">
        <f>E15+G15+H15</f>
        <v>648337000</v>
      </c>
      <c r="J15" s="139">
        <f t="shared" si="3"/>
        <v>419753000</v>
      </c>
      <c r="K15" s="139">
        <v>419753000</v>
      </c>
      <c r="L15" s="139">
        <v>419753000</v>
      </c>
    </row>
    <row r="16" spans="1:12" s="40" customFormat="1" ht="27" customHeight="1">
      <c r="A16" s="140"/>
      <c r="B16" s="141"/>
      <c r="C16" s="143"/>
      <c r="D16" s="142" t="s">
        <v>333</v>
      </c>
      <c r="E16" s="139">
        <v>499200000</v>
      </c>
      <c r="F16" s="139"/>
      <c r="G16" s="139"/>
      <c r="H16" s="139"/>
      <c r="I16" s="139">
        <f t="shared" si="2"/>
        <v>499200000</v>
      </c>
      <c r="J16" s="139">
        <f t="shared" si="3"/>
        <v>343345960</v>
      </c>
      <c r="K16" s="139">
        <v>343345960</v>
      </c>
      <c r="L16" s="139">
        <v>343345960</v>
      </c>
    </row>
    <row r="17" spans="1:12" s="40" customFormat="1" ht="27" customHeight="1">
      <c r="A17" s="140"/>
      <c r="B17" s="140"/>
      <c r="C17" s="176" t="s">
        <v>334</v>
      </c>
      <c r="D17" s="177"/>
      <c r="E17" s="139">
        <f t="shared" ref="E17:L17" si="4">SUM(E18:E18)</f>
        <v>80000000</v>
      </c>
      <c r="F17" s="139">
        <f t="shared" si="4"/>
        <v>0</v>
      </c>
      <c r="G17" s="139"/>
      <c r="H17" s="139">
        <f t="shared" si="4"/>
        <v>0</v>
      </c>
      <c r="I17" s="139">
        <f t="shared" si="4"/>
        <v>80000000</v>
      </c>
      <c r="J17" s="139">
        <f t="shared" si="4"/>
        <v>70000000</v>
      </c>
      <c r="K17" s="139">
        <f t="shared" si="4"/>
        <v>70000000</v>
      </c>
      <c r="L17" s="139">
        <f t="shared" si="4"/>
        <v>70000000</v>
      </c>
    </row>
    <row r="18" spans="1:12" s="40" customFormat="1" ht="27" customHeight="1">
      <c r="A18" s="140"/>
      <c r="B18" s="140"/>
      <c r="C18" s="144"/>
      <c r="D18" s="145" t="s">
        <v>335</v>
      </c>
      <c r="E18" s="139">
        <v>80000000</v>
      </c>
      <c r="F18" s="139"/>
      <c r="G18" s="139"/>
      <c r="H18" s="139"/>
      <c r="I18" s="139">
        <f>E18+G18+H18</f>
        <v>80000000</v>
      </c>
      <c r="J18" s="139">
        <f t="shared" si="3"/>
        <v>70000000</v>
      </c>
      <c r="K18" s="139">
        <v>70000000</v>
      </c>
      <c r="L18" s="139">
        <v>70000000</v>
      </c>
    </row>
    <row r="19" spans="1:12" s="40" customFormat="1" ht="27" customHeight="1">
      <c r="A19" s="140"/>
      <c r="B19" s="140"/>
      <c r="C19" s="178" t="s">
        <v>336</v>
      </c>
      <c r="D19" s="179"/>
      <c r="E19" s="139">
        <f t="shared" ref="E19:L19" si="5">SUM(E20:E20)</f>
        <v>1814000000</v>
      </c>
      <c r="F19" s="139">
        <f t="shared" si="5"/>
        <v>0</v>
      </c>
      <c r="G19" s="139">
        <f t="shared" si="5"/>
        <v>0</v>
      </c>
      <c r="H19" s="139">
        <f t="shared" si="5"/>
        <v>0</v>
      </c>
      <c r="I19" s="139">
        <f t="shared" si="5"/>
        <v>1814000000</v>
      </c>
      <c r="J19" s="139">
        <f t="shared" si="5"/>
        <v>1433902200</v>
      </c>
      <c r="K19" s="139">
        <f t="shared" si="5"/>
        <v>1433902200</v>
      </c>
      <c r="L19" s="139">
        <f t="shared" si="5"/>
        <v>1432883000</v>
      </c>
    </row>
    <row r="20" spans="1:12" s="40" customFormat="1" ht="27" customHeight="1">
      <c r="A20" s="143"/>
      <c r="B20" s="143"/>
      <c r="C20" s="143"/>
      <c r="D20" s="142" t="s">
        <v>337</v>
      </c>
      <c r="E20" s="139">
        <v>1814000000</v>
      </c>
      <c r="F20" s="139"/>
      <c r="G20" s="139"/>
      <c r="H20" s="139"/>
      <c r="I20" s="139">
        <f>E20+G20+H20</f>
        <v>1814000000</v>
      </c>
      <c r="J20" s="139">
        <f t="shared" si="3"/>
        <v>1433902200</v>
      </c>
      <c r="K20" s="139">
        <v>1433902200</v>
      </c>
      <c r="L20" s="139">
        <v>1432883000</v>
      </c>
    </row>
  </sheetData>
  <mergeCells count="12">
    <mergeCell ref="L4:L5"/>
    <mergeCell ref="A4:D4"/>
    <mergeCell ref="E4:E5"/>
    <mergeCell ref="F4:G4"/>
    <mergeCell ref="H4:H5"/>
    <mergeCell ref="I4:I5"/>
    <mergeCell ref="J4:J5"/>
    <mergeCell ref="B6:D6"/>
    <mergeCell ref="C7:D7"/>
    <mergeCell ref="C17:D17"/>
    <mergeCell ref="C19:D19"/>
    <mergeCell ref="K4:K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3</vt:i4>
      </vt:variant>
    </vt:vector>
  </HeadingPairs>
  <TitlesOfParts>
    <vt:vector size="9" baseType="lpstr">
      <vt:lpstr>재무상태표</vt:lpstr>
      <vt:lpstr>손익계산서</vt:lpstr>
      <vt:lpstr>기본금변동계산서</vt:lpstr>
      <vt:lpstr>현금흐름표</vt:lpstr>
      <vt:lpstr>임원 및 운영인력현황</vt:lpstr>
      <vt:lpstr>인건비 예산 및 집행현황</vt:lpstr>
      <vt:lpstr>손익계산서!Print_Titles</vt:lpstr>
      <vt:lpstr>재무상태표!Print_Titles</vt:lpstr>
      <vt:lpstr>현금흐름표!Print_Titles</vt:lpstr>
    </vt:vector>
  </TitlesOfParts>
  <Company>서산의료원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1층원무과3</dc:creator>
  <cp:lastModifiedBy>user</cp:lastModifiedBy>
  <cp:lastPrinted>2024-03-21T00:31:32Z</cp:lastPrinted>
  <dcterms:created xsi:type="dcterms:W3CDTF">2001-07-21T06:12:22Z</dcterms:created>
  <dcterms:modified xsi:type="dcterms:W3CDTF">2024-04-02T02:09:10Z</dcterms:modified>
</cp:coreProperties>
</file>