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조수정2\310 재무회계팀\업무처리(본원)\결산\21년 결산\12월\"/>
    </mc:Choice>
  </mc:AlternateContent>
  <bookViews>
    <workbookView xWindow="15" yWindow="-15" windowWidth="7665" windowHeight="8115" tabRatio="886"/>
  </bookViews>
  <sheets>
    <sheet name="재무상태표" sheetId="2" r:id="rId1"/>
    <sheet name="손익계산서" sheetId="6" r:id="rId2"/>
    <sheet name="기본금변동계산서" sheetId="5" r:id="rId3"/>
    <sheet name="현금흐름표" sheetId="4" r:id="rId4"/>
    <sheet name="임원 및 운영인력현황" sheetId="7" r:id="rId5"/>
    <sheet name="인건비 예산 및 집행현황" sheetId="8" r:id="rId6"/>
  </sheets>
  <externalReferences>
    <externalReference r:id="rId7"/>
    <externalReference r:id="rId8"/>
  </externalReferences>
  <definedNames>
    <definedName name="_xlnm.Print_Titles" localSheetId="1">손익계산서!$4:$6</definedName>
    <definedName name="_xlnm.Print_Titles" localSheetId="0">재무상태표!$5:$7</definedName>
    <definedName name="_xlnm.Print_Titles" localSheetId="3">현금흐름표!$4:$6</definedName>
  </definedNames>
  <calcPr calcId="152511"/>
</workbook>
</file>

<file path=xl/calcChain.xml><?xml version="1.0" encoding="utf-8"?>
<calcChain xmlns="http://schemas.openxmlformats.org/spreadsheetml/2006/main">
  <c r="J20" i="8" l="1"/>
  <c r="I20" i="8"/>
  <c r="I19" i="8" s="1"/>
  <c r="L19" i="8"/>
  <c r="L6" i="8" s="1"/>
  <c r="K19" i="8"/>
  <c r="J19" i="8"/>
  <c r="H19" i="8"/>
  <c r="G19" i="8"/>
  <c r="F19" i="8"/>
  <c r="E19" i="8"/>
  <c r="J18" i="8"/>
  <c r="I18" i="8"/>
  <c r="L17" i="8"/>
  <c r="K17" i="8"/>
  <c r="J17" i="8"/>
  <c r="I17" i="8"/>
  <c r="H17" i="8"/>
  <c r="F17" i="8"/>
  <c r="E17" i="8"/>
  <c r="J16" i="8"/>
  <c r="I16" i="8"/>
  <c r="J15" i="8"/>
  <c r="I15" i="8"/>
  <c r="J14" i="8"/>
  <c r="I14" i="8"/>
  <c r="J13" i="8"/>
  <c r="I13" i="8"/>
  <c r="J12" i="8"/>
  <c r="I12" i="8"/>
  <c r="J11" i="8"/>
  <c r="I11" i="8"/>
  <c r="J10" i="8"/>
  <c r="I10" i="8"/>
  <c r="J9" i="8"/>
  <c r="I9" i="8"/>
  <c r="J8" i="8"/>
  <c r="I8" i="8"/>
  <c r="I7" i="8" s="1"/>
  <c r="I6" i="8" s="1"/>
  <c r="L7" i="8"/>
  <c r="K7" i="8"/>
  <c r="K6" i="8" s="1"/>
  <c r="J7" i="8"/>
  <c r="J6" i="8" s="1"/>
  <c r="H7" i="8"/>
  <c r="G7" i="8"/>
  <c r="F7" i="8"/>
  <c r="E7" i="8"/>
  <c r="E6" i="8" s="1"/>
  <c r="H6" i="8"/>
  <c r="G6" i="8"/>
  <c r="F6" i="8"/>
  <c r="G43" i="7" l="1"/>
  <c r="G42" i="7"/>
  <c r="G41" i="7" s="1"/>
  <c r="H41" i="7"/>
  <c r="C41" i="7"/>
  <c r="G40" i="7"/>
  <c r="G39" i="7"/>
  <c r="G38" i="7"/>
  <c r="G37" i="7"/>
  <c r="G36" i="7"/>
  <c r="G35" i="7"/>
  <c r="G34" i="7"/>
  <c r="G33" i="7"/>
  <c r="G32" i="7"/>
  <c r="G31" i="7"/>
  <c r="G30" i="7"/>
  <c r="G29" i="7"/>
  <c r="G25" i="7" s="1"/>
  <c r="G28" i="7"/>
  <c r="G27" i="7"/>
  <c r="G26" i="7"/>
  <c r="H25" i="7"/>
  <c r="E25" i="7"/>
  <c r="C25" i="7"/>
  <c r="G24" i="7"/>
  <c r="G23" i="7"/>
  <c r="G22" i="7" s="1"/>
  <c r="H22" i="7"/>
  <c r="E22" i="7"/>
  <c r="C22" i="7"/>
  <c r="G21" i="7"/>
  <c r="G20" i="7"/>
  <c r="G19" i="7"/>
  <c r="G18" i="7"/>
  <c r="G17" i="7"/>
  <c r="G16" i="7"/>
  <c r="G15" i="7"/>
  <c r="G14" i="7"/>
  <c r="G13" i="7"/>
  <c r="G12" i="7"/>
  <c r="G11" i="7" s="1"/>
  <c r="H11" i="7"/>
  <c r="E11" i="7"/>
  <c r="C11" i="7"/>
  <c r="G10" i="7"/>
  <c r="G9" i="7"/>
  <c r="G8" i="7"/>
  <c r="G7" i="7" s="1"/>
  <c r="H7" i="7"/>
  <c r="E7" i="7"/>
  <c r="C7" i="7"/>
  <c r="G6" i="7"/>
  <c r="D60" i="4"/>
  <c r="E54" i="4" s="1"/>
  <c r="B60" i="4"/>
  <c r="D55" i="4"/>
  <c r="B55" i="4"/>
  <c r="C54" i="4" s="1"/>
  <c r="D42" i="4"/>
  <c r="E31" i="4" s="1"/>
  <c r="B42" i="4"/>
  <c r="B32" i="4"/>
  <c r="B17" i="4"/>
  <c r="B14" i="4"/>
  <c r="B13" i="4" s="1"/>
  <c r="D13" i="4"/>
  <c r="E7" i="4" s="1"/>
  <c r="B11" i="4"/>
  <c r="B9" i="4" s="1"/>
  <c r="D8" i="4"/>
  <c r="B8" i="4"/>
  <c r="D20" i="5"/>
  <c r="B20" i="5"/>
  <c r="D8" i="5"/>
  <c r="B8" i="5"/>
  <c r="E74" i="6"/>
  <c r="F73" i="6"/>
  <c r="F72" i="6"/>
  <c r="F70" i="6"/>
  <c r="F68" i="6"/>
  <c r="F67" i="6"/>
  <c r="F66" i="6"/>
  <c r="F65" i="6"/>
  <c r="F64" i="6"/>
  <c r="F63" i="6"/>
  <c r="F62" i="6"/>
  <c r="F61" i="6"/>
  <c r="E61" i="6"/>
  <c r="C61" i="6"/>
  <c r="F60" i="6"/>
  <c r="F59" i="6"/>
  <c r="F58" i="6"/>
  <c r="F57" i="6"/>
  <c r="F56" i="6"/>
  <c r="F55" i="6"/>
  <c r="F54" i="6"/>
  <c r="F53" i="6"/>
  <c r="F52" i="6"/>
  <c r="F51" i="6"/>
  <c r="E50" i="6"/>
  <c r="C50" i="6"/>
  <c r="F50" i="6" s="1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E21" i="6"/>
  <c r="C21" i="6"/>
  <c r="F21" i="6" s="1"/>
  <c r="F20" i="6"/>
  <c r="F19" i="6"/>
  <c r="F18" i="6"/>
  <c r="E17" i="6"/>
  <c r="E12" i="6" s="1"/>
  <c r="E49" i="6" s="1"/>
  <c r="C17" i="6"/>
  <c r="C12" i="6" s="1"/>
  <c r="F16" i="6"/>
  <c r="F15" i="6"/>
  <c r="F14" i="6"/>
  <c r="E13" i="6"/>
  <c r="C13" i="6"/>
  <c r="F11" i="6"/>
  <c r="F10" i="6"/>
  <c r="F9" i="6"/>
  <c r="F8" i="6"/>
  <c r="E7" i="6"/>
  <c r="C7" i="6"/>
  <c r="F7" i="6" s="1"/>
  <c r="C85" i="2"/>
  <c r="F85" i="2" s="1"/>
  <c r="E82" i="2"/>
  <c r="C82" i="2"/>
  <c r="E78" i="2"/>
  <c r="F78" i="2" s="1"/>
  <c r="C78" i="2"/>
  <c r="C77" i="2"/>
  <c r="E75" i="2"/>
  <c r="E66" i="2"/>
  <c r="C66" i="2"/>
  <c r="F65" i="2"/>
  <c r="F64" i="2"/>
  <c r="F63" i="2"/>
  <c r="F62" i="2"/>
  <c r="F60" i="2"/>
  <c r="F59" i="2"/>
  <c r="E58" i="2"/>
  <c r="C58" i="2"/>
  <c r="F58" i="2" s="1"/>
  <c r="F33" i="2"/>
  <c r="E32" i="2"/>
  <c r="C32" i="2"/>
  <c r="F32" i="2" s="1"/>
  <c r="E26" i="2"/>
  <c r="C26" i="2"/>
  <c r="F26" i="2" s="1"/>
  <c r="E25" i="2"/>
  <c r="E21" i="2"/>
  <c r="C21" i="2"/>
  <c r="E10" i="2"/>
  <c r="C10" i="2"/>
  <c r="F10" i="2" s="1"/>
  <c r="C5" i="7" l="1"/>
  <c r="E5" i="7"/>
  <c r="H5" i="7"/>
  <c r="G5" i="7"/>
  <c r="C31" i="4"/>
  <c r="E63" i="4"/>
  <c r="E65" i="4" s="1"/>
  <c r="C64" i="4" s="1"/>
  <c r="C7" i="4"/>
  <c r="C63" i="4" s="1"/>
  <c r="F13" i="6"/>
  <c r="F12" i="6"/>
  <c r="C49" i="6"/>
  <c r="F17" i="6"/>
  <c r="F66" i="2"/>
  <c r="C75" i="2"/>
  <c r="F75" i="2" s="1"/>
  <c r="C9" i="2"/>
  <c r="E9" i="2"/>
  <c r="C81" i="2"/>
  <c r="F81" i="2" s="1"/>
  <c r="C25" i="2"/>
  <c r="C56" i="2" s="1"/>
  <c r="E56" i="2"/>
  <c r="F21" i="2"/>
  <c r="F25" i="2"/>
  <c r="F82" i="2"/>
  <c r="E77" i="2"/>
  <c r="E89" i="2" s="1"/>
  <c r="E90" i="2" s="1"/>
  <c r="C89" i="2"/>
  <c r="C65" i="4" l="1"/>
  <c r="C69" i="6"/>
  <c r="F49" i="6"/>
  <c r="F9" i="2"/>
  <c r="F89" i="2"/>
  <c r="C90" i="2"/>
  <c r="F90" i="2" s="1"/>
  <c r="F56" i="2"/>
  <c r="F77" i="2"/>
  <c r="C74" i="6" l="1"/>
  <c r="F74" i="6" s="1"/>
  <c r="C71" i="6"/>
  <c r="F71" i="6" s="1"/>
  <c r="F69" i="6"/>
  <c r="A4" i="4" l="1"/>
  <c r="E13" i="5"/>
  <c r="E28" i="5" s="1"/>
  <c r="B15" i="5" s="1"/>
  <c r="C7" i="5"/>
  <c r="A4" i="5"/>
  <c r="D5" i="6"/>
  <c r="B5" i="6"/>
  <c r="A4" i="6"/>
  <c r="F29" i="5"/>
  <c r="F24" i="5"/>
  <c r="E22" i="5"/>
  <c r="C22" i="5"/>
  <c r="F22" i="5" s="1"/>
  <c r="F21" i="5"/>
  <c r="F16" i="5"/>
  <c r="F14" i="5"/>
  <c r="F10" i="5"/>
  <c r="E10" i="5"/>
  <c r="C10" i="5"/>
  <c r="D9" i="5"/>
  <c r="F9" i="5" s="1"/>
  <c r="F20" i="5" l="1"/>
  <c r="F8" i="5"/>
  <c r="F15" i="5"/>
  <c r="C13" i="5"/>
  <c r="E7" i="5"/>
  <c r="F7" i="5" s="1"/>
  <c r="C28" i="5" l="1"/>
  <c r="F28" i="5" s="1"/>
  <c r="F13" i="5"/>
  <c r="D5" i="4" l="1"/>
  <c r="B5" i="4"/>
  <c r="A3" i="4"/>
  <c r="A2" i="4"/>
  <c r="A3" i="5"/>
  <c r="A2" i="5"/>
  <c r="D5" i="5"/>
  <c r="B5" i="5"/>
</calcChain>
</file>

<file path=xl/sharedStrings.xml><?xml version="1.0" encoding="utf-8"?>
<sst xmlns="http://schemas.openxmlformats.org/spreadsheetml/2006/main" count="388" uniqueCount="341">
  <si>
    <t>Ⅳ. 현금의 증가(감소)(Ⅰ+Ⅱ+Ⅲ)</t>
  </si>
  <si>
    <t>Ⅴ. 기초의 현금</t>
  </si>
  <si>
    <t>Ⅵ. 기말의 현금</t>
  </si>
  <si>
    <t>(4) 현금흐름표</t>
    <phoneticPr fontId="2" type="noConversion"/>
  </si>
  <si>
    <t>(3) 기본금변동계산서</t>
    <phoneticPr fontId="2" type="noConversion"/>
  </si>
  <si>
    <t xml:space="preserve">   (1) 약품비   </t>
  </si>
  <si>
    <t xml:space="preserve">   (2) 진료재료비</t>
  </si>
  <si>
    <t xml:space="preserve">   (3) 급식재료비</t>
  </si>
  <si>
    <t xml:space="preserve">   (2) 제수당   </t>
  </si>
  <si>
    <t xml:space="preserve">  1. 이자비용</t>
  </si>
  <si>
    <t>Ⅲ. 재무활동으로 인한 현금흐름</t>
  </si>
  <si>
    <t>(단위:원)</t>
    <phoneticPr fontId="2" type="noConversion"/>
  </si>
  <si>
    <t>과        목</t>
    <phoneticPr fontId="2" type="noConversion"/>
  </si>
  <si>
    <t>금         액</t>
    <phoneticPr fontId="2" type="noConversion"/>
  </si>
  <si>
    <t>차      감
(당기-전기)</t>
    <phoneticPr fontId="2" type="noConversion"/>
  </si>
  <si>
    <t xml:space="preserve">   1. 법인기본금</t>
    <phoneticPr fontId="2" type="noConversion"/>
  </si>
  <si>
    <t xml:space="preserve">  (1)유동성장기부채의 상환</t>
  </si>
  <si>
    <t>(2) 손익계산서</t>
    <phoneticPr fontId="2" type="noConversion"/>
  </si>
  <si>
    <t xml:space="preserve">   2. 기타기본금</t>
    <phoneticPr fontId="2" type="noConversion"/>
  </si>
  <si>
    <t>Ⅱ. 자본잉여금</t>
    <phoneticPr fontId="2" type="noConversion"/>
  </si>
  <si>
    <t xml:space="preserve">   1. 자산재평가적립금</t>
    <phoneticPr fontId="2" type="noConversion"/>
  </si>
  <si>
    <t>Ⅲ. 처분전이익잉여금</t>
    <phoneticPr fontId="2" type="noConversion"/>
  </si>
  <si>
    <t>1. 재 무 제 표</t>
    <phoneticPr fontId="2" type="noConversion"/>
  </si>
  <si>
    <t>(1) 재무상태표</t>
    <phoneticPr fontId="2" type="noConversion"/>
  </si>
  <si>
    <t>충청남도 서산의료원</t>
    <phoneticPr fontId="2" type="noConversion"/>
  </si>
  <si>
    <t>금         액</t>
    <phoneticPr fontId="2" type="noConversion"/>
  </si>
  <si>
    <t>결산서참조</t>
    <phoneticPr fontId="2" type="noConversion"/>
  </si>
  <si>
    <t>과        목</t>
    <phoneticPr fontId="2" type="noConversion"/>
  </si>
  <si>
    <t>차      감
(당기-전기)</t>
    <phoneticPr fontId="2" type="noConversion"/>
  </si>
  <si>
    <t>과        목</t>
    <phoneticPr fontId="2" type="noConversion"/>
  </si>
  <si>
    <t>금         액</t>
    <phoneticPr fontId="2" type="noConversion"/>
  </si>
  <si>
    <t>Ⅰ. 기본금</t>
    <phoneticPr fontId="2" type="noConversion"/>
  </si>
  <si>
    <t xml:space="preserve">   2. 기타자본잉여금</t>
    <phoneticPr fontId="2" type="noConversion"/>
  </si>
  <si>
    <t xml:space="preserve">     (또는 처분전이월결손금)</t>
    <phoneticPr fontId="2" type="noConversion"/>
  </si>
  <si>
    <t xml:space="preserve">   1. 전기이월이익잉여금</t>
    <phoneticPr fontId="2" type="noConversion"/>
  </si>
  <si>
    <t xml:space="preserve">   2. 회계변경의 누적효과</t>
    <phoneticPr fontId="2" type="noConversion"/>
  </si>
  <si>
    <t xml:space="preserve">   3. 전기오류수정이익</t>
    <phoneticPr fontId="2" type="noConversion"/>
  </si>
  <si>
    <t xml:space="preserve">     (또는 전기오류 수정손실)</t>
    <phoneticPr fontId="2" type="noConversion"/>
  </si>
  <si>
    <t xml:space="preserve">   4. 당기순이익</t>
    <phoneticPr fontId="2" type="noConversion"/>
  </si>
  <si>
    <t xml:space="preserve">      (또는 당기순손실)</t>
    <phoneticPr fontId="2" type="noConversion"/>
  </si>
  <si>
    <t>Ⅳ. 임의적립금이입액</t>
    <phoneticPr fontId="2" type="noConversion"/>
  </si>
  <si>
    <t xml:space="preserve">     (또는 결손금처리액)</t>
    <phoneticPr fontId="2" type="noConversion"/>
  </si>
  <si>
    <t xml:space="preserve">   1. 재평가적립금</t>
    <phoneticPr fontId="2" type="noConversion"/>
  </si>
  <si>
    <t>Ⅴ. 이익잉여금처분액</t>
    <phoneticPr fontId="2" type="noConversion"/>
  </si>
  <si>
    <t xml:space="preserve">   1. 이익준비금</t>
    <phoneticPr fontId="2" type="noConversion"/>
  </si>
  <si>
    <t xml:space="preserve">   2. 기업합리화적립금</t>
    <phoneticPr fontId="2" type="noConversion"/>
  </si>
  <si>
    <t>Ⅵ. 차기이월이익잉여금</t>
    <phoneticPr fontId="2" type="noConversion"/>
  </si>
  <si>
    <t xml:space="preserve">     (또는 차기이월결손금)</t>
    <phoneticPr fontId="2" type="noConversion"/>
  </si>
  <si>
    <t>1. 인력현황(정원/현원)</t>
    <phoneticPr fontId="2" type="noConversion"/>
  </si>
  <si>
    <t xml:space="preserve">                (단위 : 명)</t>
    <phoneticPr fontId="2" type="noConversion"/>
  </si>
  <si>
    <t>직  종  별</t>
    <phoneticPr fontId="2" type="noConversion"/>
  </si>
  <si>
    <t>당기말현황</t>
    <phoneticPr fontId="2" type="noConversion"/>
  </si>
  <si>
    <t>전    기</t>
    <phoneticPr fontId="2" type="noConversion"/>
  </si>
  <si>
    <t>증    감</t>
    <phoneticPr fontId="2" type="noConversion"/>
  </si>
  <si>
    <t>연인원</t>
    <phoneticPr fontId="2" type="noConversion"/>
  </si>
  <si>
    <t>비    고</t>
    <phoneticPr fontId="2" type="noConversion"/>
  </si>
  <si>
    <t>/</t>
    <phoneticPr fontId="2" type="noConversion"/>
  </si>
  <si>
    <t>2.   의    료     직</t>
    <phoneticPr fontId="2" type="noConversion"/>
  </si>
  <si>
    <t>/</t>
  </si>
  <si>
    <t>2.임상병리사</t>
    <phoneticPr fontId="2" type="noConversion"/>
  </si>
  <si>
    <t>3.물리,작업,언어치료사</t>
    <phoneticPr fontId="2" type="noConversion"/>
  </si>
  <si>
    <t>4.보건의료정보관리사</t>
    <phoneticPr fontId="2" type="noConversion"/>
  </si>
  <si>
    <t>6.영양사</t>
    <phoneticPr fontId="2" type="noConversion"/>
  </si>
  <si>
    <t>4.   사    무     직</t>
    <phoneticPr fontId="2" type="noConversion"/>
  </si>
  <si>
    <t>1.전 기 기 사</t>
  </si>
  <si>
    <t>2.전산처리사</t>
  </si>
  <si>
    <t>3.열 관 리 사</t>
  </si>
  <si>
    <t>4.건 축 기 사</t>
  </si>
  <si>
    <t>(단위:원)</t>
    <phoneticPr fontId="2" type="noConversion"/>
  </si>
  <si>
    <t>예  산  액
(A)</t>
    <phoneticPr fontId="2" type="noConversion"/>
  </si>
  <si>
    <t>이월
예산
(C)</t>
    <phoneticPr fontId="2" type="noConversion"/>
  </si>
  <si>
    <t>지출원인
행위액 
(E)</t>
    <phoneticPr fontId="2" type="noConversion"/>
  </si>
  <si>
    <t>관</t>
    <phoneticPr fontId="2" type="noConversion"/>
  </si>
  <si>
    <t>세  목</t>
    <phoneticPr fontId="2" type="noConversion"/>
  </si>
  <si>
    <t>101-1의사직급여</t>
  </si>
  <si>
    <t>101-2간호직급여</t>
  </si>
  <si>
    <t>101-3약무직급여</t>
  </si>
  <si>
    <t>101-4의료기사급여</t>
  </si>
  <si>
    <t>101-5영양직급여</t>
  </si>
  <si>
    <t>101-6사무직급여</t>
  </si>
  <si>
    <t>101-7기술직급여</t>
  </si>
  <si>
    <t>101-8기능직급여</t>
  </si>
  <si>
    <t>과     목</t>
    <phoneticPr fontId="2" type="noConversion"/>
  </si>
  <si>
    <t>예산결정후증감(B)</t>
    <phoneticPr fontId="2" type="noConversion"/>
  </si>
  <si>
    <t>예산현액
(D)=(A+B+C)</t>
    <phoneticPr fontId="2" type="noConversion"/>
  </si>
  <si>
    <t>채무
확정액 
(F)</t>
    <phoneticPr fontId="2" type="noConversion"/>
  </si>
  <si>
    <t>지출액(G)</t>
    <phoneticPr fontId="2" type="noConversion"/>
  </si>
  <si>
    <t>항</t>
    <phoneticPr fontId="2" type="noConversion"/>
  </si>
  <si>
    <t>목</t>
    <phoneticPr fontId="2" type="noConversion"/>
  </si>
  <si>
    <t>예비비</t>
    <phoneticPr fontId="2" type="noConversion"/>
  </si>
  <si>
    <t>목간전용</t>
    <phoneticPr fontId="2" type="noConversion"/>
  </si>
  <si>
    <t>□ 인건비 예산과 집행현황</t>
    <phoneticPr fontId="27" type="noConversion"/>
  </si>
  <si>
    <t>제 39(당) 기</t>
    <phoneticPr fontId="2" type="noConversion"/>
  </si>
  <si>
    <t>제 38(전) 기</t>
    <phoneticPr fontId="2" type="noConversion"/>
  </si>
  <si>
    <t>제39(당)기  2021년  12월  31일  현재</t>
    <phoneticPr fontId="2" type="noConversion"/>
  </si>
  <si>
    <t>제38(전)기  2020년  12월  31일  현재</t>
    <phoneticPr fontId="2" type="noConversion"/>
  </si>
  <si>
    <t>자        산</t>
  </si>
  <si>
    <t>Ⅰ. 유동자산</t>
  </si>
  <si>
    <t xml:space="preserve"> (1) 당좌자산</t>
  </si>
  <si>
    <t xml:space="preserve">   1. 현금및현금성자산</t>
  </si>
  <si>
    <t>국고보조금(현금)</t>
  </si>
  <si>
    <t xml:space="preserve">   2. 단기금융상품</t>
  </si>
  <si>
    <t xml:space="preserve">   3. 의료미수금</t>
  </si>
  <si>
    <t xml:space="preserve">      대손충당금</t>
  </si>
  <si>
    <t xml:space="preserve">   4. 기타미수금</t>
  </si>
  <si>
    <t xml:space="preserve">   5. 선납법인세</t>
  </si>
  <si>
    <t xml:space="preserve">   6. 미수수익</t>
  </si>
  <si>
    <t xml:space="preserve">   7. 단기대여금</t>
  </si>
  <si>
    <t xml:space="preserve">   8. 선급비용</t>
  </si>
  <si>
    <t xml:space="preserve"> (2) 재고자산</t>
  </si>
  <si>
    <t xml:space="preserve">   1. 약  품</t>
  </si>
  <si>
    <t xml:space="preserve">   2. 진료재료</t>
  </si>
  <si>
    <t xml:space="preserve">   3. 저장품</t>
  </si>
  <si>
    <t>Ⅱ. 비유동자산</t>
  </si>
  <si>
    <t xml:space="preserve"> (1)투자와 기타자산</t>
  </si>
  <si>
    <t xml:space="preserve">   1. 장기대여금</t>
  </si>
  <si>
    <t xml:space="preserve">   2. 만기보유증권</t>
  </si>
  <si>
    <t xml:space="preserve">   3. 보증금</t>
  </si>
  <si>
    <t xml:space="preserve">   4. 임차보증금</t>
  </si>
  <si>
    <t xml:space="preserve">   5. 전신전화가입권</t>
  </si>
  <si>
    <t xml:space="preserve"> (2) 유형자산</t>
  </si>
  <si>
    <t xml:space="preserve">   1. 토지</t>
  </si>
  <si>
    <t>국고보조금(토지)</t>
  </si>
  <si>
    <t xml:space="preserve">   2. 건물</t>
  </si>
  <si>
    <t>국고보조금(건물)</t>
  </si>
  <si>
    <t xml:space="preserve">       감가상각누계액</t>
  </si>
  <si>
    <t xml:space="preserve">   3. 구축물</t>
  </si>
  <si>
    <t>국고보조금(구축물)</t>
  </si>
  <si>
    <t xml:space="preserve">   4. 기계장치</t>
  </si>
  <si>
    <t>국고보조금(기계장치)</t>
  </si>
  <si>
    <t xml:space="preserve">   5. 의료장비</t>
  </si>
  <si>
    <t>국고보조금(의료장비)</t>
  </si>
  <si>
    <t xml:space="preserve">   6. 차량운반구</t>
  </si>
  <si>
    <t>국고보조금(차량운반구)</t>
  </si>
  <si>
    <t xml:space="preserve">   7. 공기구비품</t>
  </si>
  <si>
    <t>국고보조금(공기구비품)</t>
  </si>
  <si>
    <t xml:space="preserve">   8. 건설중인자산</t>
  </si>
  <si>
    <t>국고보조금(건설중인자산)</t>
  </si>
  <si>
    <t xml:space="preserve"> (3) 무형자산</t>
  </si>
  <si>
    <t>자 산 총 계</t>
  </si>
  <si>
    <t>부         채</t>
  </si>
  <si>
    <t>Ⅰ. 유동부채</t>
  </si>
  <si>
    <t xml:space="preserve">   1. 매입채무</t>
  </si>
  <si>
    <t xml:space="preserve">   2. 미지급금</t>
  </si>
  <si>
    <t xml:space="preserve">   3. 미지급법인세</t>
  </si>
  <si>
    <t xml:space="preserve">   4. 유동성장기부채</t>
  </si>
  <si>
    <t xml:space="preserve">   5. 예수금</t>
  </si>
  <si>
    <t xml:space="preserve">   6. 선수수익</t>
  </si>
  <si>
    <t xml:space="preserve">   7. 미지급비용</t>
  </si>
  <si>
    <t xml:space="preserve"> Ⅱ. 비유동부채</t>
  </si>
  <si>
    <t xml:space="preserve"> </t>
  </si>
  <si>
    <t xml:space="preserve">   1. 지역개발기금</t>
  </si>
  <si>
    <t xml:space="preserve">   2. 장기차입금</t>
    <phoneticPr fontId="2" type="noConversion"/>
  </si>
  <si>
    <t xml:space="preserve">   3. 임대보증금</t>
    <phoneticPr fontId="2" type="noConversion"/>
  </si>
  <si>
    <t xml:space="preserve">   4. 퇴직급여충당부채</t>
    <phoneticPr fontId="2" type="noConversion"/>
  </si>
  <si>
    <t xml:space="preserve">      퇴직예치금</t>
  </si>
  <si>
    <t xml:space="preserve">      국민연금전환금</t>
  </si>
  <si>
    <t>Ⅲ.고유목적사업준비금</t>
  </si>
  <si>
    <t>Ⅳ.의료발전준비금</t>
  </si>
  <si>
    <t>부 채 총 계</t>
  </si>
  <si>
    <t>자         본</t>
  </si>
  <si>
    <t>Ⅰ. 자본(기본재산)</t>
  </si>
  <si>
    <t xml:space="preserve"> (1) 기본금</t>
  </si>
  <si>
    <t xml:space="preserve">    1. 법인기본금</t>
  </si>
  <si>
    <t xml:space="preserve">    2. 기타기본금</t>
  </si>
  <si>
    <t>Ⅱ. 잉여금</t>
  </si>
  <si>
    <t xml:space="preserve"> (1) 자본잉여금</t>
  </si>
  <si>
    <t xml:space="preserve">   1. 무상임차자산</t>
  </si>
  <si>
    <t xml:space="preserve">   2. 재평가적립금</t>
  </si>
  <si>
    <t xml:space="preserve"> (2) 이익잉여금(결손금)</t>
  </si>
  <si>
    <t xml:space="preserve">   1. 처분전이익잉여금</t>
  </si>
  <si>
    <t xml:space="preserve">      당기순이익(손실)</t>
  </si>
  <si>
    <t xml:space="preserve">      전기순이익(손실)</t>
  </si>
  <si>
    <t>자 본 총 계</t>
  </si>
  <si>
    <t>부채와 자본총계</t>
  </si>
  <si>
    <t>제39(당)기  2021년1월 1일부터     2021년 12월 31일까지</t>
    <phoneticPr fontId="2" type="noConversion"/>
  </si>
  <si>
    <t>제38(전)기  2020년1월 1일부터     2020년 12월 31일까지</t>
    <phoneticPr fontId="2" type="noConversion"/>
  </si>
  <si>
    <t>Ⅰ. 의료수익</t>
  </si>
  <si>
    <t xml:space="preserve">  1. 입원수익</t>
  </si>
  <si>
    <t xml:space="preserve">  2. 외래수익</t>
  </si>
  <si>
    <t xml:space="preserve">  3. 기타의료수익</t>
  </si>
  <si>
    <t xml:space="preserve">  4. 수탁진료수익</t>
  </si>
  <si>
    <t xml:space="preserve">Ⅱ. 의료비용 </t>
  </si>
  <si>
    <t xml:space="preserve">  1. 인건비  </t>
  </si>
  <si>
    <t xml:space="preserve">   (1) 기본급</t>
  </si>
  <si>
    <t xml:space="preserve">   (3) 퇴직급여</t>
  </si>
  <si>
    <t xml:space="preserve">  2. 재료비</t>
  </si>
  <si>
    <t xml:space="preserve">  3. 관리운영비</t>
  </si>
  <si>
    <t xml:space="preserve">   (1) 복리후생비</t>
  </si>
  <si>
    <t xml:space="preserve">   (2) 여비교통비</t>
  </si>
  <si>
    <t xml:space="preserve">   (3) 통신비</t>
  </si>
  <si>
    <t xml:space="preserve">   (4) 전기수도료</t>
  </si>
  <si>
    <t xml:space="preserve">   (5) 세금과공과</t>
  </si>
  <si>
    <t xml:space="preserve">   (6) 보험료</t>
  </si>
  <si>
    <t xml:space="preserve">   (7) 환경관리비</t>
  </si>
  <si>
    <t xml:space="preserve">   (8) 지급임차료</t>
  </si>
  <si>
    <t xml:space="preserve">   (9) 지급수수료</t>
  </si>
  <si>
    <t xml:space="preserve">   (10) 수선비</t>
  </si>
  <si>
    <t xml:space="preserve">   (11) 차량유지비</t>
  </si>
  <si>
    <t xml:space="preserve">   (12) 교육훈련비</t>
  </si>
  <si>
    <t xml:space="preserve">   (13) 도서인쇄비</t>
  </si>
  <si>
    <t xml:space="preserve">   (14) 업무추진비</t>
  </si>
  <si>
    <t xml:space="preserve">   (15) 관서업무비</t>
  </si>
  <si>
    <t xml:space="preserve">   (16) 행사비</t>
  </si>
  <si>
    <t xml:space="preserve">   (17) 연료비</t>
  </si>
  <si>
    <t xml:space="preserve">   (18) 의료사회사업비</t>
  </si>
  <si>
    <t xml:space="preserve">   (19) 소모품비</t>
  </si>
  <si>
    <t xml:space="preserve">   (20) 감가상각비</t>
  </si>
  <si>
    <t xml:space="preserve">   (21) 광고선전비</t>
  </si>
  <si>
    <t xml:space="preserve">   (22) 대손상각비</t>
  </si>
  <si>
    <t xml:space="preserve">   (23) 피복침구비</t>
  </si>
  <si>
    <t xml:space="preserve">   (24) 외주용역비</t>
  </si>
  <si>
    <t xml:space="preserve">   (25) 이전경비</t>
  </si>
  <si>
    <t xml:space="preserve">   (26) 잡비</t>
  </si>
  <si>
    <t xml:space="preserve">   (27) 의료분쟁비용</t>
  </si>
  <si>
    <t>Ⅲ.의료(손실)이익</t>
  </si>
  <si>
    <t>Ⅳ.의료외수익</t>
  </si>
  <si>
    <t xml:space="preserve">  1. 이자수익</t>
  </si>
  <si>
    <t xml:space="preserve">  2. 영안실수익</t>
  </si>
  <si>
    <t xml:space="preserve">  3. 주차수익</t>
  </si>
  <si>
    <t xml:space="preserve">  4. 유형자산처분이익</t>
  </si>
  <si>
    <t xml:space="preserve">  5. 대손충당금환입</t>
  </si>
  <si>
    <t xml:space="preserve">  6. 기타의업외수익</t>
  </si>
  <si>
    <t xml:space="preserve">  7. 보조금수익</t>
  </si>
  <si>
    <t xml:space="preserve">  8. 수탁진료부담금수익</t>
  </si>
  <si>
    <t xml:space="preserve">  9. 자산수증이익</t>
  </si>
  <si>
    <t xml:space="preserve">  10. 임대료수익</t>
  </si>
  <si>
    <t>Ⅴ.의업외비용</t>
  </si>
  <si>
    <t xml:space="preserve">  2. 영안실운영비</t>
  </si>
  <si>
    <t xml:space="preserve">  3. 주차운영비</t>
  </si>
  <si>
    <t xml:space="preserve">  4. 기타의료외비용</t>
  </si>
  <si>
    <t xml:space="preserve">  5. 수탁진료사업비용</t>
  </si>
  <si>
    <t xml:space="preserve">  6. 유형자산처분손실</t>
  </si>
  <si>
    <t xml:space="preserve">  7. 전기오류수정손실</t>
  </si>
  <si>
    <t>Ⅵ.법인세차감전이익</t>
  </si>
  <si>
    <t>Ⅶ.법인세비용등</t>
  </si>
  <si>
    <t>Ⅷ.고유목적사업준비금 설정전 당기순이익</t>
  </si>
  <si>
    <t>Ⅸ.고유목적사업준비금 전입액</t>
  </si>
  <si>
    <t>Ⅹ. 고유목적사업준비금 환입액</t>
  </si>
  <si>
    <r>
      <rPr>
        <b/>
        <sz val="11"/>
        <rFont val="NSimSun"/>
        <family val="3"/>
        <charset val="134"/>
      </rPr>
      <t>Ⅺ</t>
    </r>
    <r>
      <rPr>
        <b/>
        <sz val="11"/>
        <rFont val="신명조체"/>
        <family val="3"/>
        <charset val="129"/>
      </rPr>
      <t>.당기순이익(순손실)</t>
    </r>
  </si>
  <si>
    <t xml:space="preserve">      노인병원합산손실</t>
    <phoneticPr fontId="2" type="noConversion"/>
  </si>
  <si>
    <t>Ⅰ. 영업활동으로 인한 현금흐름</t>
  </si>
  <si>
    <t xml:space="preserve"> 1. 당기순이익</t>
  </si>
  <si>
    <t xml:space="preserve"> 2. 현금의 유출이 없는 비용등의 가산</t>
  </si>
  <si>
    <t xml:space="preserve">  (1) 감가상각비</t>
  </si>
  <si>
    <t xml:space="preserve">  (2) 유형자산처분손실</t>
  </si>
  <si>
    <t xml:space="preserve">  (3) 고유목적사업준비금전입액</t>
  </si>
  <si>
    <t xml:space="preserve"> 3. 현금의 유입이 없는 수익등의 차감</t>
  </si>
  <si>
    <t xml:space="preserve">  (1) 유형자산처분이익</t>
  </si>
  <si>
    <t xml:space="preserve">  (2) 고유목적사업준비금환입액</t>
  </si>
  <si>
    <t xml:space="preserve">  (3) 노인병원합산손실</t>
    <phoneticPr fontId="2" type="noConversion"/>
  </si>
  <si>
    <t xml:space="preserve"> 4. 의료활동으로 인한 자산 부채의 변동</t>
  </si>
  <si>
    <t xml:space="preserve">  (1)의료미수금의 감소(증가)</t>
  </si>
  <si>
    <t xml:space="preserve">  (2)기타미수금의 감소(증가)</t>
  </si>
  <si>
    <t xml:space="preserve">  (3)선납법인세의 감소(증가)</t>
  </si>
  <si>
    <t xml:space="preserve">  (4)미수수익의 감소(증가)</t>
  </si>
  <si>
    <t xml:space="preserve">  (5)선급비용의 감소(증가)</t>
  </si>
  <si>
    <t xml:space="preserve">  (6)재고자산의 감소(증가)</t>
  </si>
  <si>
    <t xml:space="preserve">  (7)매입채무의 증가(감소)</t>
  </si>
  <si>
    <t xml:space="preserve">  (8)미지급금의 증가(감소)</t>
  </si>
  <si>
    <t xml:space="preserve">  (9)미지급법인세의 증가(감소)</t>
  </si>
  <si>
    <t xml:space="preserve">  (10)예수금의 증가(감소)</t>
  </si>
  <si>
    <t xml:space="preserve">  (11)선수수익의 증가(감소)</t>
  </si>
  <si>
    <t xml:space="preserve">  (12)미지급비용의 증가(감소)</t>
  </si>
  <si>
    <t xml:space="preserve">  (13)퇴직급여충당부채의 증가(감소)</t>
  </si>
  <si>
    <t>Ⅱ. 투자활동으로 인한 현금흐름</t>
  </si>
  <si>
    <t xml:space="preserve"> 1. 투자활동으로 인한 현금유입액</t>
  </si>
  <si>
    <t xml:space="preserve">  (1)임차보증금의 감소</t>
  </si>
  <si>
    <t xml:space="preserve">  (2)단기금융상품의 감소</t>
  </si>
  <si>
    <t xml:space="preserve">  (3)단기대여금의 감소</t>
  </si>
  <si>
    <t xml:space="preserve">  (4)장기금융상품의 감소</t>
  </si>
  <si>
    <t xml:space="preserve">  (5)만기보유증권의 감소</t>
  </si>
  <si>
    <t xml:space="preserve">  (6)의료기구의 처분</t>
  </si>
  <si>
    <t xml:space="preserve">  (7)공기구비품의 처분</t>
  </si>
  <si>
    <t xml:space="preserve">  (8)차량운반구의 처분</t>
  </si>
  <si>
    <t xml:space="preserve">  (9)건설중인자산의 감소</t>
  </si>
  <si>
    <t xml:space="preserve"> 2. 투자활동으로 인한 현금유출액</t>
  </si>
  <si>
    <t xml:space="preserve">  (1)장기금융상품의 증가</t>
  </si>
  <si>
    <t xml:space="preserve">  (2)임차보증금의 증가</t>
  </si>
  <si>
    <t xml:space="preserve">  (3)만기보유증권의 취득</t>
  </si>
  <si>
    <t xml:space="preserve">  (4)토지의 증가</t>
  </si>
  <si>
    <t xml:space="preserve">  (5)건물의 증가</t>
  </si>
  <si>
    <t xml:space="preserve">  (6)구축물의 증가</t>
  </si>
  <si>
    <t xml:space="preserve">  (7)기계장치의 증가</t>
  </si>
  <si>
    <t xml:space="preserve">  (8)의료기구의 증가</t>
  </si>
  <si>
    <t xml:space="preserve">  (9)차량운반구의 증가</t>
  </si>
  <si>
    <t xml:space="preserve">  (10)공기구비품의 증가</t>
  </si>
  <si>
    <t xml:space="preserve">  (11)건설중인자산의 증가</t>
  </si>
  <si>
    <t xml:space="preserve"> 1. 재무활동으로 인한 현금유입액</t>
  </si>
  <si>
    <t xml:space="preserve">  (1)국고보조금(출연금)의 증가</t>
  </si>
  <si>
    <t xml:space="preserve">  (2) 지역개발기금의 증가</t>
  </si>
  <si>
    <t xml:space="preserve">  (3) 장기차입금의 증가</t>
  </si>
  <si>
    <t xml:space="preserve">  (4) 임대보증금의증가</t>
    <phoneticPr fontId="2" type="noConversion"/>
  </si>
  <si>
    <t xml:space="preserve"> 2. 재무활동으로 인한 현금유출액</t>
  </si>
  <si>
    <t xml:space="preserve">  (2)지역개발금의 상환</t>
  </si>
  <si>
    <t>계</t>
    <phoneticPr fontId="2" type="noConversion"/>
  </si>
  <si>
    <t xml:space="preserve"> /</t>
    <phoneticPr fontId="2" type="noConversion"/>
  </si>
  <si>
    <t>1.   상  임  이  사</t>
    <phoneticPr fontId="2" type="noConversion"/>
  </si>
  <si>
    <t>/</t>
    <phoneticPr fontId="2" type="noConversion"/>
  </si>
  <si>
    <t>1. 의         사</t>
    <phoneticPr fontId="2" type="noConversion"/>
  </si>
  <si>
    <r>
      <t>전공의(2명)</t>
    </r>
    <r>
      <rPr>
        <sz val="10"/>
        <rFont val="맑은 고딕"/>
        <family val="1"/>
        <charset val="129"/>
      </rPr>
      <t>포함</t>
    </r>
    <phoneticPr fontId="2" type="noConversion"/>
  </si>
  <si>
    <t>2. 약         사</t>
    <phoneticPr fontId="2" type="noConversion"/>
  </si>
  <si>
    <t>3. 간   호   사</t>
    <phoneticPr fontId="2" type="noConversion"/>
  </si>
  <si>
    <t>3.   보    건     직</t>
    <phoneticPr fontId="2" type="noConversion"/>
  </si>
  <si>
    <t>/</t>
    <phoneticPr fontId="2" type="noConversion"/>
  </si>
  <si>
    <t>1.방 사 선 사</t>
    <phoneticPr fontId="2" type="noConversion"/>
  </si>
  <si>
    <t>5.치위생사</t>
    <phoneticPr fontId="2" type="noConversion"/>
  </si>
  <si>
    <t>7.사회복지사</t>
    <phoneticPr fontId="2" type="noConversion"/>
  </si>
  <si>
    <t>8.응급코디네이터</t>
    <phoneticPr fontId="2" type="noConversion"/>
  </si>
  <si>
    <t>9.응급구조사</t>
    <phoneticPr fontId="2" type="noConversion"/>
  </si>
  <si>
    <t>10. 임상심리사</t>
    <phoneticPr fontId="2" type="noConversion"/>
  </si>
  <si>
    <t>1.사   무   원</t>
    <phoneticPr fontId="2" type="noConversion"/>
  </si>
  <si>
    <t>2.기타</t>
    <phoneticPr fontId="2" type="noConversion"/>
  </si>
  <si>
    <t>5.   기술(능)직(고용직)</t>
    <phoneticPr fontId="2" type="noConversion"/>
  </si>
  <si>
    <t>5.환 경 기 사</t>
    <phoneticPr fontId="2" type="noConversion"/>
  </si>
  <si>
    <t>6.고압가스기사</t>
    <phoneticPr fontId="2" type="noConversion"/>
  </si>
  <si>
    <t>7.소방기사</t>
    <phoneticPr fontId="2" type="noConversion"/>
  </si>
  <si>
    <t>8.보건, 의공, 안전관리사</t>
    <phoneticPr fontId="2" type="noConversion"/>
  </si>
  <si>
    <t>9.간호조무사</t>
    <phoneticPr fontId="2" type="noConversion"/>
  </si>
  <si>
    <t>10.운전원</t>
    <phoneticPr fontId="2" type="noConversion"/>
  </si>
  <si>
    <t>11.조리사</t>
    <phoneticPr fontId="2" type="noConversion"/>
  </si>
  <si>
    <t>12.장례지도사</t>
    <phoneticPr fontId="2" type="noConversion"/>
  </si>
  <si>
    <t>13.사서</t>
    <phoneticPr fontId="2" type="noConversion"/>
  </si>
  <si>
    <t>14.조리원</t>
    <phoneticPr fontId="2" type="noConversion"/>
  </si>
  <si>
    <t>15.실무원</t>
    <phoneticPr fontId="2" type="noConversion"/>
  </si>
  <si>
    <t>출입통제 계약직(2) 포함</t>
    <phoneticPr fontId="2" type="noConversion"/>
  </si>
  <si>
    <t>6.일용잡급직</t>
    <phoneticPr fontId="2" type="noConversion"/>
  </si>
  <si>
    <t>1.상근노무직</t>
    <phoneticPr fontId="2" type="noConversion"/>
  </si>
  <si>
    <t xml:space="preserve"> /</t>
    <phoneticPr fontId="2" type="noConversion"/>
  </si>
  <si>
    <t>2.기        타</t>
    <phoneticPr fontId="2" type="noConversion"/>
  </si>
  <si>
    <t xml:space="preserve"> /</t>
    <phoneticPr fontId="2" type="noConversion"/>
  </si>
  <si>
    <t>※ 의사[전공의(2명) 포함 / 원장은 상임이사에 포함]</t>
    <phoneticPr fontId="2" type="noConversion"/>
  </si>
  <si>
    <t>※ 계약직은 직종별 현원에 포함. ※ 연인원 : 실제근무기간(공휴일포함) × 인원수</t>
    <phoneticPr fontId="2" type="noConversion"/>
  </si>
  <si>
    <t>※ 일용잡급직: 일용인부 계약 후 임금지급자</t>
    <phoneticPr fontId="2" type="noConversion"/>
  </si>
  <si>
    <t>100 인건비</t>
  </si>
  <si>
    <t>101 급여</t>
  </si>
  <si>
    <t>101-9기타직급여</t>
  </si>
  <si>
    <t>102 제수당</t>
  </si>
  <si>
    <t>102-1 제수당</t>
  </si>
  <si>
    <t>103 퇴직급여</t>
  </si>
  <si>
    <t>103-1 퇴직급여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</si>
</sst>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);\(#,##0\)"/>
    <numFmt numFmtId="177" formatCode="* #,##0;\(* #,##0\);_-* &quot;-&quot;_-;_-@_-"/>
    <numFmt numFmtId="178" formatCode="* #,##0;_-\(* #,##0\);_-* &quot;-&quot;_-;_-@_-"/>
    <numFmt numFmtId="179" formatCode="#,##0;\(* #,##0\);_-* &quot;-&quot;_-;_-@_-"/>
    <numFmt numFmtId="180" formatCode="\ #,##0_-;\(\ #,##0\);_-* &quot;-&quot;_-;_-@_-"/>
    <numFmt numFmtId="181" formatCode="#,##0_);[Red]\(#,##0\)"/>
    <numFmt numFmtId="182" formatCode="_-* #,##0_-;\△* #,##0_-;_-* &quot;-&quot;_-;_-@_-"/>
    <numFmt numFmtId="183" formatCode="#,##0;&quot;△&quot;#,##0;_-* &quot;-&quot;_-;_-@_-"/>
  </numFmts>
  <fonts count="4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color theme="1"/>
      <name val="신명조체"/>
      <family val="1"/>
      <charset val="129"/>
    </font>
    <font>
      <b/>
      <sz val="24"/>
      <color theme="1"/>
      <name val="신명조체"/>
      <family val="1"/>
      <charset val="129"/>
    </font>
    <font>
      <sz val="11"/>
      <color theme="1"/>
      <name val="신명조체"/>
      <family val="1"/>
      <charset val="129"/>
    </font>
    <font>
      <b/>
      <sz val="16"/>
      <color theme="1"/>
      <name val="신명조체"/>
      <family val="1"/>
      <charset val="129"/>
    </font>
    <font>
      <b/>
      <sz val="11"/>
      <color theme="1"/>
      <name val="신명조체"/>
      <family val="1"/>
      <charset val="129"/>
    </font>
    <font>
      <b/>
      <sz val="10.5"/>
      <color theme="1"/>
      <name val="신명조체"/>
      <family val="1"/>
      <charset val="129"/>
    </font>
    <font>
      <sz val="10.5"/>
      <color theme="1"/>
      <name val="신명조체"/>
      <family val="1"/>
      <charset val="129"/>
    </font>
    <font>
      <sz val="14"/>
      <color theme="1"/>
      <name val="신명조체"/>
      <family val="1"/>
      <charset val="129"/>
    </font>
    <font>
      <b/>
      <sz val="18"/>
      <color theme="1"/>
      <name val="신명조체"/>
      <family val="1"/>
      <charset val="129"/>
    </font>
    <font>
      <b/>
      <sz val="11"/>
      <color theme="1"/>
      <name val="돋움"/>
      <family val="3"/>
      <charset val="129"/>
    </font>
    <font>
      <sz val="11"/>
      <name val="신명조체"/>
      <family val="1"/>
      <charset val="129"/>
    </font>
    <font>
      <b/>
      <sz val="11"/>
      <name val="신명조체"/>
      <family val="1"/>
      <charset val="129"/>
    </font>
    <font>
      <sz val="10"/>
      <name val="신명조체"/>
      <family val="1"/>
      <charset val="129"/>
    </font>
    <font>
      <sz val="10.5"/>
      <name val="신명조체"/>
      <family val="1"/>
      <charset val="129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b/>
      <sz val="20"/>
      <name val="신명조체"/>
      <family val="1"/>
      <charset val="129"/>
    </font>
    <font>
      <sz val="12"/>
      <name val="신명조체"/>
      <family val="1"/>
      <charset val="129"/>
    </font>
    <font>
      <sz val="14"/>
      <name val="신명조체"/>
      <family val="1"/>
      <charset val="129"/>
    </font>
    <font>
      <sz val="16"/>
      <name val="신명조체"/>
      <family val="1"/>
      <charset val="129"/>
    </font>
    <font>
      <sz val="16"/>
      <color theme="1"/>
      <name val="신명조체"/>
      <family val="1"/>
      <charset val="129"/>
    </font>
    <font>
      <b/>
      <sz val="16"/>
      <name val="신명조체"/>
      <family val="1"/>
      <charset val="129"/>
    </font>
    <font>
      <b/>
      <sz val="16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0.5"/>
      <name val="신명조체"/>
      <family val="3"/>
      <charset val="129"/>
    </font>
    <font>
      <sz val="10"/>
      <name val="신명조체"/>
      <family val="3"/>
      <charset val="129"/>
    </font>
    <font>
      <b/>
      <sz val="11"/>
      <color rgb="FF000000"/>
      <name val="신명조체"/>
      <family val="3"/>
      <charset val="129"/>
    </font>
    <font>
      <sz val="10.5"/>
      <name val="신명조체"/>
      <family val="3"/>
      <charset val="129"/>
    </font>
    <font>
      <sz val="11"/>
      <color rgb="FF000000"/>
      <name val="신명조체"/>
      <family val="3"/>
      <charset val="129"/>
    </font>
    <font>
      <b/>
      <sz val="11"/>
      <name val="NSimSun"/>
      <family val="3"/>
      <charset val="134"/>
    </font>
    <font>
      <b/>
      <sz val="11"/>
      <name val="신명조체"/>
      <family val="3"/>
      <charset val="129"/>
    </font>
    <font>
      <b/>
      <sz val="10.5"/>
      <color rgb="FF000000"/>
      <name val="신명조체"/>
      <family val="3"/>
      <charset val="129"/>
    </font>
    <font>
      <sz val="10.5"/>
      <color rgb="FF000000"/>
      <name val="신명조체"/>
      <family val="3"/>
      <charset val="129"/>
    </font>
    <font>
      <sz val="11"/>
      <color rgb="FF000000"/>
      <name val="바탕체"/>
      <family val="1"/>
      <charset val="129"/>
    </font>
    <font>
      <sz val="10"/>
      <name val="맑은 고딕"/>
      <family val="1"/>
      <charset val="129"/>
    </font>
    <font>
      <sz val="12"/>
      <color rgb="FF000000"/>
      <name val="신명조체"/>
      <family val="3"/>
      <charset val="129"/>
    </font>
    <font>
      <sz val="10"/>
      <color rgb="FF000000"/>
      <name val="신명조체"/>
      <family val="3"/>
      <charset val="129"/>
    </font>
    <font>
      <sz val="10"/>
      <color theme="1"/>
      <name val="신명조체"/>
      <family val="1"/>
      <charset val="129"/>
    </font>
    <font>
      <sz val="11"/>
      <name val="신명조체"/>
      <family val="3"/>
      <charset val="129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 vertical="center"/>
    </xf>
  </cellStyleXfs>
  <cellXfs count="194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Continuous" wrapText="1"/>
    </xf>
    <xf numFmtId="0" fontId="6" fillId="0" borderId="0" xfId="0" applyFont="1" applyFill="1" applyAlignment="1">
      <alignment horizontal="centerContinuous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Continuous" vertical="center"/>
    </xf>
    <xf numFmtId="0" fontId="8" fillId="0" borderId="0" xfId="0" applyFont="1" applyFill="1"/>
    <xf numFmtId="0" fontId="8" fillId="0" borderId="7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9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Continuous"/>
    </xf>
    <xf numFmtId="0" fontId="6" fillId="0" borderId="9" xfId="0" applyFont="1" applyFill="1" applyBorder="1"/>
    <xf numFmtId="0" fontId="6" fillId="0" borderId="9" xfId="0" applyFont="1" applyFill="1" applyBorder="1" applyAlignment="1">
      <alignment horizontal="right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77" fontId="10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/>
    <xf numFmtId="0" fontId="10" fillId="0" borderId="1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77" fontId="10" fillId="0" borderId="1" xfId="0" applyNumberFormat="1" applyFont="1" applyFill="1" applyBorder="1" applyAlignment="1">
      <alignment horizontal="center" vertical="center" shrinkToFit="1"/>
    </xf>
    <xf numFmtId="177" fontId="10" fillId="0" borderId="1" xfId="0" applyNumberFormat="1" applyFont="1" applyFill="1" applyBorder="1" applyAlignment="1">
      <alignment horizontal="center" shrinkToFit="1"/>
    </xf>
    <xf numFmtId="177" fontId="10" fillId="0" borderId="1" xfId="1" applyNumberFormat="1" applyFont="1" applyFill="1" applyBorder="1" applyAlignment="1">
      <alignment horizontal="center" vertical="center" shrinkToFit="1"/>
    </xf>
    <xf numFmtId="177" fontId="10" fillId="0" borderId="4" xfId="0" applyNumberFormat="1" applyFont="1" applyFill="1" applyBorder="1" applyAlignment="1">
      <alignment horizontal="center" vertical="center" shrinkToFit="1"/>
    </xf>
    <xf numFmtId="177" fontId="10" fillId="0" borderId="2" xfId="0" applyNumberFormat="1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horizontal="centerContinuous" wrapText="1"/>
    </xf>
    <xf numFmtId="0" fontId="15" fillId="0" borderId="3" xfId="0" applyFont="1" applyFill="1" applyBorder="1" applyAlignment="1">
      <alignment horizontal="centerContinuous" vertical="center"/>
    </xf>
    <xf numFmtId="0" fontId="15" fillId="0" borderId="7" xfId="0" applyFont="1" applyFill="1" applyBorder="1" applyAlignment="1">
      <alignment horizontal="centerContinuous" vertical="center"/>
    </xf>
    <xf numFmtId="0" fontId="14" fillId="0" borderId="7" xfId="0" applyFont="1" applyFill="1" applyBorder="1" applyAlignment="1">
      <alignment horizontal="centerContinuous" vertical="center"/>
    </xf>
    <xf numFmtId="0" fontId="14" fillId="0" borderId="0" xfId="0" applyFont="1" applyFill="1" applyBorder="1" applyAlignment="1">
      <alignment horizontal="centerContinuous"/>
    </xf>
    <xf numFmtId="180" fontId="18" fillId="0" borderId="1" xfId="1" applyNumberFormat="1" applyFont="1" applyFill="1" applyBorder="1" applyAlignment="1">
      <alignment vertical="center" shrinkToFit="1"/>
    </xf>
    <xf numFmtId="180" fontId="19" fillId="0" borderId="3" xfId="1" applyNumberFormat="1" applyFont="1" applyFill="1" applyBorder="1" applyAlignment="1">
      <alignment vertical="center" shrinkToFit="1"/>
    </xf>
    <xf numFmtId="177" fontId="17" fillId="0" borderId="1" xfId="0" applyNumberFormat="1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41" fontId="21" fillId="0" borderId="0" xfId="1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14" fillId="0" borderId="7" xfId="0" applyFont="1" applyFill="1" applyBorder="1" applyAlignment="1">
      <alignment horizontal="center" vertical="center" shrinkToFit="1"/>
    </xf>
    <xf numFmtId="41" fontId="14" fillId="0" borderId="7" xfId="1" applyFont="1" applyFill="1" applyBorder="1" applyAlignment="1">
      <alignment horizontal="center" vertical="center" shrinkToFit="1"/>
    </xf>
    <xf numFmtId="0" fontId="21" fillId="0" borderId="7" xfId="0" applyFont="1" applyFill="1" applyBorder="1" applyAlignment="1">
      <alignment horizontal="center" vertical="center" shrinkToFit="1"/>
    </xf>
    <xf numFmtId="41" fontId="14" fillId="0" borderId="5" xfId="4" applyFont="1" applyFill="1" applyBorder="1" applyAlignment="1">
      <alignment horizontal="center" vertical="center" shrinkToFit="1"/>
    </xf>
    <xf numFmtId="41" fontId="14" fillId="0" borderId="9" xfId="4" applyFont="1" applyFill="1" applyBorder="1" applyAlignment="1">
      <alignment horizontal="center" vertical="center"/>
    </xf>
    <xf numFmtId="41" fontId="14" fillId="0" borderId="6" xfId="4" applyFont="1" applyFill="1" applyBorder="1" applyAlignment="1">
      <alignment horizontal="center" vertical="center" shrinkToFit="1"/>
    </xf>
    <xf numFmtId="41" fontId="14" fillId="0" borderId="3" xfId="1" applyFont="1" applyFill="1" applyBorder="1" applyAlignment="1">
      <alignment horizontal="right" vertical="center" shrinkToFit="1"/>
    </xf>
    <xf numFmtId="41" fontId="14" fillId="0" borderId="2" xfId="4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vertical="center" shrinkToFit="1"/>
    </xf>
    <xf numFmtId="41" fontId="14" fillId="0" borderId="15" xfId="4" applyFont="1" applyFill="1" applyBorder="1" applyAlignment="1">
      <alignment horizontal="center" vertical="center" shrinkToFit="1"/>
    </xf>
    <xf numFmtId="41" fontId="14" fillId="0" borderId="17" xfId="4" quotePrefix="1" applyFont="1" applyFill="1" applyBorder="1" applyAlignment="1">
      <alignment horizontal="center" vertical="center"/>
    </xf>
    <xf numFmtId="41" fontId="14" fillId="0" borderId="16" xfId="4" applyFont="1" applyFill="1" applyBorder="1" applyAlignment="1">
      <alignment horizontal="center" vertical="center" shrinkToFit="1"/>
    </xf>
    <xf numFmtId="41" fontId="14" fillId="0" borderId="3" xfId="4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vertical="center" shrinkToFit="1"/>
    </xf>
    <xf numFmtId="0" fontId="14" fillId="0" borderId="15" xfId="0" applyFont="1" applyFill="1" applyBorder="1" applyAlignment="1">
      <alignment horizontal="justify" vertical="center" shrinkToFit="1"/>
    </xf>
    <xf numFmtId="41" fontId="14" fillId="0" borderId="17" xfId="4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shrinkToFit="1"/>
    </xf>
    <xf numFmtId="182" fontId="14" fillId="0" borderId="3" xfId="1" applyNumberFormat="1" applyFont="1" applyFill="1" applyBorder="1" applyAlignment="1">
      <alignment horizontal="right" vertical="center" shrinkToFit="1"/>
    </xf>
    <xf numFmtId="0" fontId="14" fillId="0" borderId="17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shrinkToFit="1"/>
    </xf>
    <xf numFmtId="0" fontId="14" fillId="0" borderId="18" xfId="0" applyFont="1" applyFill="1" applyBorder="1" applyAlignment="1">
      <alignment horizontal="left" shrinkToFit="1"/>
    </xf>
    <xf numFmtId="0" fontId="14" fillId="0" borderId="18" xfId="0" applyFont="1" applyFill="1" applyBorder="1" applyAlignment="1">
      <alignment horizontal="left" vertical="center" shrinkToFit="1"/>
    </xf>
    <xf numFmtId="0" fontId="14" fillId="0" borderId="0" xfId="0" applyFont="1" applyFill="1"/>
    <xf numFmtId="0" fontId="14" fillId="0" borderId="0" xfId="0" applyFont="1" applyFill="1" applyAlignment="1">
      <alignment horizontal="left" vertical="center"/>
    </xf>
    <xf numFmtId="0" fontId="22" fillId="0" borderId="0" xfId="0" applyFont="1" applyFill="1" applyAlignment="1"/>
    <xf numFmtId="0" fontId="23" fillId="0" borderId="0" xfId="0" applyFont="1" applyFill="1" applyAlignment="1"/>
    <xf numFmtId="0" fontId="23" fillId="0" borderId="0" xfId="0" applyFont="1" applyFill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24" fillId="0" borderId="0" xfId="0" applyFont="1" applyFill="1"/>
    <xf numFmtId="0" fontId="25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 shrinkToFit="1"/>
    </xf>
    <xf numFmtId="0" fontId="26" fillId="0" borderId="0" xfId="5" applyFont="1" applyFill="1">
      <alignment vertical="center"/>
    </xf>
    <xf numFmtId="0" fontId="14" fillId="0" borderId="3" xfId="0" applyFont="1" applyFill="1" applyBorder="1" applyAlignment="1">
      <alignment horizontal="left" vertical="center" shrinkToFit="1"/>
    </xf>
    <xf numFmtId="0" fontId="14" fillId="0" borderId="15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vertical="center" shrinkToFit="1"/>
    </xf>
    <xf numFmtId="41" fontId="14" fillId="0" borderId="7" xfId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177" fontId="8" fillId="0" borderId="10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 shrinkToFit="1"/>
    </xf>
    <xf numFmtId="0" fontId="14" fillId="0" borderId="16" xfId="0" applyFont="1" applyFill="1" applyBorder="1" applyAlignment="1">
      <alignment horizontal="left" vertical="center" shrinkToFit="1"/>
    </xf>
    <xf numFmtId="0" fontId="14" fillId="0" borderId="4" xfId="0" applyFont="1" applyFill="1" applyBorder="1" applyAlignment="1">
      <alignment horizontal="left" vertical="center" shrinkToFit="1"/>
    </xf>
    <xf numFmtId="0" fontId="14" fillId="0" borderId="2" xfId="0" applyFont="1" applyFill="1" applyBorder="1" applyAlignment="1">
      <alignment horizontal="left" vertical="center" shrinkToFit="1"/>
    </xf>
    <xf numFmtId="0" fontId="14" fillId="0" borderId="3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41" fontId="14" fillId="0" borderId="3" xfId="1" applyFont="1" applyFill="1" applyBorder="1" applyAlignment="1">
      <alignment horizontal="center" vertical="center" wrapText="1"/>
    </xf>
    <xf numFmtId="41" fontId="14" fillId="0" borderId="7" xfId="1" applyFont="1" applyFill="1" applyBorder="1" applyAlignment="1">
      <alignment horizontal="center" vertical="center"/>
    </xf>
    <xf numFmtId="41" fontId="14" fillId="0" borderId="10" xfId="1" applyFont="1" applyFill="1" applyBorder="1" applyAlignment="1">
      <alignment horizontal="center" vertical="center"/>
    </xf>
    <xf numFmtId="41" fontId="14" fillId="0" borderId="11" xfId="1" applyFont="1" applyFill="1" applyBorder="1" applyAlignment="1">
      <alignment horizontal="center" vertical="center"/>
    </xf>
    <xf numFmtId="41" fontId="14" fillId="0" borderId="4" xfId="1" applyFont="1" applyFill="1" applyBorder="1" applyAlignment="1">
      <alignment horizontal="center" vertical="center" wrapText="1"/>
    </xf>
    <xf numFmtId="41" fontId="14" fillId="0" borderId="8" xfId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/>
    </xf>
    <xf numFmtId="178" fontId="29" fillId="0" borderId="1" xfId="0" applyNumberFormat="1" applyFont="1" applyFill="1" applyBorder="1" applyAlignment="1">
      <alignment vertical="center" shrinkToFit="1"/>
    </xf>
    <xf numFmtId="0" fontId="30" fillId="0" borderId="0" xfId="0" applyNumberFormat="1" applyFont="1" applyFill="1"/>
    <xf numFmtId="0" fontId="28" fillId="0" borderId="1" xfId="0" applyNumberFormat="1" applyFont="1" applyFill="1" applyBorder="1" applyAlignment="1">
      <alignment vertical="center"/>
    </xf>
    <xf numFmtId="179" fontId="29" fillId="0" borderId="1" xfId="0" applyNumberFormat="1" applyFont="1" applyFill="1" applyBorder="1" applyAlignment="1">
      <alignment vertical="center" shrinkToFit="1"/>
    </xf>
    <xf numFmtId="0" fontId="31" fillId="0" borderId="1" xfId="0" applyNumberFormat="1" applyFont="1" applyFill="1" applyBorder="1" applyAlignment="1">
      <alignment vertical="center" shrinkToFit="1"/>
    </xf>
    <xf numFmtId="0" fontId="32" fillId="0" borderId="0" xfId="0" applyNumberFormat="1" applyFont="1" applyFill="1"/>
    <xf numFmtId="0" fontId="31" fillId="0" borderId="1" xfId="0" applyNumberFormat="1" applyFont="1" applyFill="1" applyBorder="1" applyAlignment="1">
      <alignment horizontal="center" vertical="center" shrinkToFit="1"/>
    </xf>
    <xf numFmtId="0" fontId="28" fillId="0" borderId="1" xfId="0" applyNumberFormat="1" applyFont="1" applyFill="1" applyBorder="1" applyAlignment="1">
      <alignment vertical="center" shrinkToFit="1"/>
    </xf>
    <xf numFmtId="0" fontId="31" fillId="0" borderId="2" xfId="0" applyNumberFormat="1" applyFont="1" applyFill="1" applyBorder="1" applyAlignment="1">
      <alignment vertical="center" shrinkToFit="1"/>
    </xf>
    <xf numFmtId="179" fontId="29" fillId="0" borderId="2" xfId="0" applyNumberFormat="1" applyFont="1" applyFill="1" applyBorder="1" applyAlignment="1">
      <alignment vertical="center" shrinkToFit="1"/>
    </xf>
    <xf numFmtId="0" fontId="28" fillId="0" borderId="2" xfId="0" applyNumberFormat="1" applyFont="1" applyFill="1" applyBorder="1" applyAlignment="1">
      <alignment horizontal="center" vertical="center" shrinkToFit="1"/>
    </xf>
    <xf numFmtId="178" fontId="29" fillId="0" borderId="2" xfId="0" applyNumberFormat="1" applyFont="1" applyFill="1" applyBorder="1" applyAlignment="1">
      <alignment vertical="center" shrinkToFit="1"/>
    </xf>
    <xf numFmtId="178" fontId="29" fillId="0" borderId="2" xfId="0" applyNumberFormat="1" applyFont="1" applyFill="1" applyBorder="1" applyAlignment="1">
      <alignment horizontal="center" vertical="center" shrinkToFit="1"/>
    </xf>
    <xf numFmtId="178" fontId="29" fillId="0" borderId="2" xfId="0" applyNumberFormat="1" applyFont="1" applyFill="1" applyBorder="1" applyAlignment="1">
      <alignment horizontal="right" vertical="center" shrinkToFit="1"/>
    </xf>
    <xf numFmtId="178" fontId="29" fillId="0" borderId="1" xfId="0" applyNumberFormat="1" applyFont="1" applyFill="1" applyBorder="1" applyAlignment="1">
      <alignment horizontal="center" vertical="center" shrinkToFit="1"/>
    </xf>
    <xf numFmtId="0" fontId="28" fillId="0" borderId="1" xfId="0" applyNumberFormat="1" applyFont="1" applyFill="1" applyBorder="1" applyAlignment="1">
      <alignment horizontal="center" vertical="center" shrinkToFit="1"/>
    </xf>
    <xf numFmtId="178" fontId="29" fillId="0" borderId="4" xfId="0" applyNumberFormat="1" applyFont="1" applyFill="1" applyBorder="1" applyAlignment="1">
      <alignment vertical="center" shrinkToFit="1"/>
    </xf>
    <xf numFmtId="0" fontId="28" fillId="0" borderId="2" xfId="0" applyNumberFormat="1" applyFont="1" applyFill="1" applyBorder="1" applyAlignment="1">
      <alignment vertical="center"/>
    </xf>
    <xf numFmtId="178" fontId="31" fillId="0" borderId="2" xfId="0" applyNumberFormat="1" applyFont="1" applyFill="1" applyBorder="1" applyAlignment="1">
      <alignment horizontal="right" vertical="center" shrinkToFit="1"/>
    </xf>
    <xf numFmtId="0" fontId="31" fillId="0" borderId="3" xfId="0" applyNumberFormat="1" applyFont="1" applyFill="1" applyBorder="1" applyAlignment="1">
      <alignment vertical="center"/>
    </xf>
    <xf numFmtId="178" fontId="31" fillId="0" borderId="3" xfId="0" applyNumberFormat="1" applyFont="1" applyFill="1" applyBorder="1" applyAlignment="1">
      <alignment horizontal="right" vertical="center" shrinkToFit="1"/>
    </xf>
    <xf numFmtId="0" fontId="28" fillId="0" borderId="3" xfId="0" applyNumberFormat="1" applyFont="1" applyFill="1" applyBorder="1" applyAlignment="1">
      <alignment vertical="center"/>
    </xf>
    <xf numFmtId="3" fontId="32" fillId="0" borderId="0" xfId="0" applyNumberFormat="1" applyFont="1" applyFill="1"/>
    <xf numFmtId="178" fontId="32" fillId="0" borderId="0" xfId="0" applyNumberFormat="1" applyFont="1" applyFill="1"/>
    <xf numFmtId="0" fontId="28" fillId="0" borderId="3" xfId="0" applyNumberFormat="1" applyFont="1" applyFill="1" applyBorder="1" applyAlignment="1">
      <alignment vertical="center" wrapText="1"/>
    </xf>
    <xf numFmtId="0" fontId="35" fillId="0" borderId="1" xfId="0" applyNumberFormat="1" applyFont="1" applyFill="1" applyBorder="1" applyAlignment="1">
      <alignment vertical="center" shrinkToFit="1"/>
    </xf>
    <xf numFmtId="177" fontId="36" fillId="0" borderId="1" xfId="0" applyNumberFormat="1" applyFont="1" applyFill="1" applyBorder="1" applyAlignment="1">
      <alignment vertical="center"/>
    </xf>
    <xf numFmtId="181" fontId="36" fillId="0" borderId="1" xfId="0" applyNumberFormat="1" applyFont="1" applyFill="1" applyBorder="1" applyAlignment="1">
      <alignment vertical="center"/>
    </xf>
    <xf numFmtId="176" fontId="36" fillId="0" borderId="1" xfId="0" applyNumberFormat="1" applyFont="1" applyFill="1" applyBorder="1" applyAlignment="1">
      <alignment vertical="center"/>
    </xf>
    <xf numFmtId="0" fontId="36" fillId="0" borderId="1" xfId="0" applyNumberFormat="1" applyFont="1" applyFill="1" applyBorder="1" applyAlignment="1">
      <alignment vertical="center"/>
    </xf>
    <xf numFmtId="3" fontId="36" fillId="0" borderId="1" xfId="0" applyNumberFormat="1" applyFont="1" applyFill="1" applyBorder="1" applyAlignment="1">
      <alignment vertical="center"/>
    </xf>
    <xf numFmtId="0" fontId="36" fillId="0" borderId="1" xfId="0" applyNumberFormat="1" applyFont="1" applyFill="1" applyBorder="1" applyAlignment="1">
      <alignment vertical="center" shrinkToFit="1"/>
    </xf>
    <xf numFmtId="180" fontId="37" fillId="0" borderId="1" xfId="1" applyNumberFormat="1" applyFont="1" applyFill="1" applyBorder="1" applyAlignment="1">
      <alignment vertical="center" shrinkToFit="1"/>
    </xf>
    <xf numFmtId="0" fontId="35" fillId="0" borderId="4" xfId="0" applyNumberFormat="1" applyFont="1" applyFill="1" applyBorder="1" applyAlignment="1">
      <alignment vertical="center"/>
    </xf>
    <xf numFmtId="177" fontId="36" fillId="0" borderId="4" xfId="0" applyNumberFormat="1" applyFont="1" applyFill="1" applyBorder="1" applyAlignment="1">
      <alignment vertical="center"/>
    </xf>
    <xf numFmtId="176" fontId="36" fillId="0" borderId="4" xfId="0" applyNumberFormat="1" applyFont="1" applyFill="1" applyBorder="1" applyAlignment="1">
      <alignment vertical="center"/>
    </xf>
    <xf numFmtId="0" fontId="36" fillId="0" borderId="2" xfId="0" applyNumberFormat="1" applyFont="1" applyFill="1" applyBorder="1" applyAlignment="1">
      <alignment vertical="center"/>
    </xf>
    <xf numFmtId="177" fontId="36" fillId="0" borderId="2" xfId="0" applyNumberFormat="1" applyFont="1" applyFill="1" applyBorder="1" applyAlignment="1">
      <alignment vertical="center"/>
    </xf>
    <xf numFmtId="3" fontId="36" fillId="0" borderId="2" xfId="0" applyNumberFormat="1" applyFont="1" applyFill="1" applyBorder="1" applyAlignment="1">
      <alignment vertical="center"/>
    </xf>
    <xf numFmtId="0" fontId="36" fillId="0" borderId="4" xfId="0" applyNumberFormat="1" applyFont="1" applyFill="1" applyBorder="1" applyAlignment="1">
      <alignment vertical="center"/>
    </xf>
    <xf numFmtId="3" fontId="36" fillId="0" borderId="4" xfId="0" applyNumberFormat="1" applyFont="1" applyFill="1" applyBorder="1" applyAlignment="1">
      <alignment vertical="center"/>
    </xf>
    <xf numFmtId="0" fontId="35" fillId="0" borderId="3" xfId="0" applyNumberFormat="1" applyFont="1" applyFill="1" applyBorder="1" applyAlignment="1">
      <alignment vertical="center"/>
    </xf>
    <xf numFmtId="177" fontId="36" fillId="0" borderId="3" xfId="0" applyNumberFormat="1" applyFont="1" applyFill="1" applyBorder="1" applyAlignment="1">
      <alignment vertical="center"/>
    </xf>
    <xf numFmtId="176" fontId="36" fillId="0" borderId="3" xfId="0" applyNumberFormat="1" applyFont="1" applyFill="1" applyBorder="1" applyAlignment="1">
      <alignment vertical="center"/>
    </xf>
    <xf numFmtId="3" fontId="36" fillId="0" borderId="3" xfId="0" applyNumberFormat="1" applyFont="1" applyFill="1" applyBorder="1" applyAlignment="1">
      <alignment vertical="center"/>
    </xf>
    <xf numFmtId="0" fontId="32" fillId="0" borderId="0" xfId="0" applyNumberFormat="1" applyFont="1" applyFill="1" applyAlignment="1">
      <alignment horizontal="left" vertical="center"/>
    </xf>
    <xf numFmtId="41" fontId="32" fillId="0" borderId="0" xfId="1" applyNumberFormat="1" applyFont="1" applyFill="1" applyAlignment="1">
      <alignment horizontal="left" vertical="center"/>
    </xf>
    <xf numFmtId="41" fontId="32" fillId="0" borderId="0" xfId="0" applyNumberFormat="1" applyFont="1" applyFill="1" applyAlignment="1">
      <alignment horizontal="left" vertical="center"/>
    </xf>
    <xf numFmtId="0" fontId="32" fillId="0" borderId="0" xfId="0" applyNumberFormat="1" applyFont="1" applyFill="1" applyAlignment="1">
      <alignment horizontal="center" vertical="center"/>
    </xf>
    <xf numFmtId="0" fontId="14" fillId="0" borderId="3" xfId="0" applyFont="1" applyFill="1" applyBorder="1" applyAlignment="1">
      <alignment horizontal="center" vertical="center" shrinkToFit="1"/>
    </xf>
    <xf numFmtId="14" fontId="32" fillId="0" borderId="0" xfId="0" applyNumberFormat="1" applyFont="1" applyFill="1" applyAlignment="1">
      <alignment horizontal="left" vertical="center"/>
    </xf>
    <xf numFmtId="0" fontId="14" fillId="0" borderId="3" xfId="0" applyFont="1" applyFill="1" applyBorder="1" applyAlignment="1">
      <alignment horizontal="center" vertical="center" wrapText="1" shrinkToFit="1"/>
    </xf>
    <xf numFmtId="0" fontId="39" fillId="0" borderId="0" xfId="0" applyNumberFormat="1" applyFont="1" applyFill="1" applyAlignment="1">
      <alignment horizontal="left" vertical="center"/>
    </xf>
    <xf numFmtId="0" fontId="40" fillId="0" borderId="0" xfId="0" applyNumberFormat="1" applyFont="1" applyFill="1" applyAlignment="1">
      <alignment vertical="center"/>
    </xf>
    <xf numFmtId="0" fontId="14" fillId="0" borderId="0" xfId="0" applyFont="1" applyFill="1" applyAlignment="1"/>
    <xf numFmtId="41" fontId="14" fillId="0" borderId="0" xfId="1" applyFont="1" applyFill="1" applyAlignment="1"/>
    <xf numFmtId="0" fontId="41" fillId="0" borderId="0" xfId="0" applyFont="1" applyFill="1" applyAlignment="1">
      <alignment vertical="center"/>
    </xf>
    <xf numFmtId="182" fontId="14" fillId="0" borderId="0" xfId="1" applyNumberFormat="1" applyFont="1" applyFill="1" applyAlignment="1"/>
    <xf numFmtId="0" fontId="6" fillId="0" borderId="0" xfId="0" applyFont="1" applyFill="1" applyAlignment="1">
      <alignment horizontal="left" vertical="center"/>
    </xf>
    <xf numFmtId="182" fontId="14" fillId="0" borderId="0" xfId="1" applyNumberFormat="1" applyFont="1" applyFill="1" applyAlignment="1">
      <alignment horizontal="center" vertical="center"/>
    </xf>
    <xf numFmtId="0" fontId="42" fillId="0" borderId="4" xfId="0" applyNumberFormat="1" applyFont="1" applyFill="1" applyBorder="1" applyAlignment="1">
      <alignment vertical="center"/>
    </xf>
    <xf numFmtId="0" fontId="42" fillId="0" borderId="11" xfId="0" applyNumberFormat="1" applyFont="1" applyFill="1" applyBorder="1" applyAlignment="1">
      <alignment horizontal="left" vertical="center"/>
    </xf>
    <xf numFmtId="0" fontId="42" fillId="0" borderId="3" xfId="0" applyNumberFormat="1" applyFont="1" applyFill="1" applyBorder="1" applyAlignment="1">
      <alignment horizontal="left" vertical="center"/>
    </xf>
    <xf numFmtId="183" fontId="42" fillId="0" borderId="3" xfId="1" applyNumberFormat="1" applyFont="1" applyFill="1" applyBorder="1" applyAlignment="1">
      <alignment vertical="center" shrinkToFit="1"/>
    </xf>
    <xf numFmtId="0" fontId="42" fillId="0" borderId="1" xfId="0" applyNumberFormat="1" applyFont="1" applyFill="1" applyBorder="1" applyAlignment="1">
      <alignment vertical="center"/>
    </xf>
    <xf numFmtId="0" fontId="42" fillId="0" borderId="18" xfId="0" applyNumberFormat="1" applyFont="1" applyFill="1" applyBorder="1" applyAlignment="1">
      <alignment vertical="center"/>
    </xf>
    <xf numFmtId="0" fontId="42" fillId="0" borderId="16" xfId="0" applyNumberFormat="1" applyFont="1" applyFill="1" applyBorder="1" applyAlignment="1">
      <alignment vertical="center" shrinkToFit="1"/>
    </xf>
    <xf numFmtId="0" fontId="42" fillId="0" borderId="2" xfId="0" applyNumberFormat="1" applyFont="1" applyFill="1" applyBorder="1" applyAlignment="1">
      <alignment vertical="center"/>
    </xf>
    <xf numFmtId="0" fontId="42" fillId="0" borderId="6" xfId="0" applyNumberFormat="1" applyFont="1" applyFill="1" applyBorder="1" applyAlignment="1">
      <alignment horizontal="left" vertical="center" shrinkToFit="1"/>
    </xf>
    <xf numFmtId="0" fontId="42" fillId="0" borderId="3" xfId="0" applyNumberFormat="1" applyFont="1" applyFill="1" applyBorder="1" applyAlignment="1">
      <alignment horizontal="left" vertical="center" shrinkToFit="1"/>
    </xf>
    <xf numFmtId="0" fontId="42" fillId="0" borderId="4" xfId="0" applyNumberFormat="1" applyFont="1" applyFill="1" applyBorder="1" applyAlignment="1">
      <alignment horizontal="left" vertical="center"/>
    </xf>
    <xf numFmtId="0" fontId="42" fillId="0" borderId="3" xfId="0" applyNumberFormat="1" applyFont="1" applyFill="1" applyBorder="1" applyAlignment="1">
      <alignment vertical="center" shrinkToFit="1"/>
    </xf>
    <xf numFmtId="0" fontId="42" fillId="0" borderId="15" xfId="0" applyNumberFormat="1" applyFont="1" applyFill="1" applyBorder="1" applyAlignment="1">
      <alignment horizontal="left" vertical="center" shrinkToFit="1"/>
    </xf>
    <xf numFmtId="0" fontId="42" fillId="0" borderId="16" xfId="0" applyNumberFormat="1" applyFont="1" applyFill="1" applyBorder="1" applyAlignment="1">
      <alignment horizontal="left" vertical="center" shrinkToFit="1"/>
    </xf>
  </cellXfs>
  <cellStyles count="6">
    <cellStyle name="쉼표 [0]" xfId="1" builtinId="6"/>
    <cellStyle name="쉼표 [0] 2" xfId="2"/>
    <cellStyle name="쉼표 [0] 2 2" xfId="4"/>
    <cellStyle name="쉼표 [0] 3" xfId="3"/>
    <cellStyle name="표준" xfId="0" builtinId="0"/>
    <cellStyle name="표준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312;&#49688;&#51221;2/310%20&#51116;&#47924;&#54924;&#44228;&#54016;/&#50629;&#47924;&#52376;&#47532;(&#48376;&#50896;)/&#44208;&#49328;/20&#45380;%20&#44208;&#49328;/12&#50900;/&#44208;&#49328;&#49436;&#52293;&#51088;/&#52572;&#51333;/2020&#45380;%20&#49436;&#49328;&#51032;&#47308;&#50896;%20&#44208;&#49328;&#4943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44208;&#49328;&#49436;/(&#51064;&#49604;&#50857;)2021&#45380;%20&#49436;&#49328;&#51032;&#47308;&#50896;%20&#44208;&#49328;&#494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"/>
      <sheetName val="3-4"/>
      <sheetName val="5-"/>
      <sheetName val="6-"/>
      <sheetName val="7-8"/>
      <sheetName val="9-"/>
      <sheetName val="10-14"/>
      <sheetName val="15-16"/>
      <sheetName val="17"/>
      <sheetName val="18-19"/>
      <sheetName val="20"/>
      <sheetName val="21"/>
      <sheetName val="22-23"/>
      <sheetName val="24-27"/>
      <sheetName val="28-"/>
      <sheetName val="29-"/>
      <sheetName val="30-31-"/>
      <sheetName val="32-33"/>
      <sheetName val="34-"/>
      <sheetName val="35--"/>
      <sheetName val="36"/>
      <sheetName val="37"/>
      <sheetName val="38"/>
      <sheetName val="39-40"/>
      <sheetName val="BS41-42"/>
      <sheetName val="PL43-44"/>
      <sheetName val="기본금45"/>
      <sheetName val="현금흐름표46-47"/>
      <sheetName val="재무제표부속명세서48-49"/>
      <sheetName val="50"/>
      <sheetName val="51"/>
      <sheetName val="52"/>
      <sheetName val="53"/>
      <sheetName val="54"/>
      <sheetName val="55"/>
      <sheetName val="56-58"/>
      <sheetName val="59-"/>
      <sheetName val="60"/>
      <sheetName val="61"/>
      <sheetName val="62-63"/>
      <sheetName val="64"/>
      <sheetName val="65-68"/>
      <sheetName val="69"/>
      <sheetName val="70"/>
      <sheetName val="71-73"/>
      <sheetName val="74-75-"/>
      <sheetName val="76-77-"/>
      <sheetName val="78-79-"/>
      <sheetName val="80-81-"/>
      <sheetName val="82-83"/>
      <sheetName val="84"/>
      <sheetName val="85"/>
      <sheetName val="86-87-"/>
      <sheetName val="88-89"/>
      <sheetName val="90"/>
      <sheetName val="일반현황91-92"/>
      <sheetName val="93-"/>
      <sheetName val="94-"/>
      <sheetName val="95"/>
      <sheetName val="96"/>
      <sheetName val="공통지표97-98"/>
      <sheetName val="요소별비율99-100"/>
      <sheetName val="표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79">
          <cell r="D79">
            <v>0</v>
          </cell>
        </row>
      </sheetData>
      <sheetData sheetId="25">
        <row r="54">
          <cell r="B54">
            <v>82318000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"/>
      <sheetName val="3-4"/>
      <sheetName val="5-"/>
      <sheetName val="6-"/>
      <sheetName val="7-8"/>
      <sheetName val="9-"/>
      <sheetName val="10-14"/>
      <sheetName val="15-16"/>
      <sheetName val="17"/>
      <sheetName val="18-19"/>
      <sheetName val="20"/>
      <sheetName val="21"/>
      <sheetName val="22-23"/>
      <sheetName val="24-27"/>
      <sheetName val="28-"/>
      <sheetName val="29-"/>
      <sheetName val="30-31-"/>
      <sheetName val="32-33"/>
      <sheetName val="34-"/>
      <sheetName val="35"/>
      <sheetName val="36"/>
      <sheetName val="37"/>
      <sheetName val="38"/>
      <sheetName val="39-40"/>
      <sheetName val="BS41-42"/>
      <sheetName val="PL43-44"/>
      <sheetName val="기본금45"/>
      <sheetName val="현금흐름표46-47"/>
      <sheetName val="재무제표부속명세서48-49"/>
      <sheetName val="50"/>
      <sheetName val="51"/>
      <sheetName val="52"/>
      <sheetName val="53"/>
      <sheetName val="54"/>
      <sheetName val="55"/>
      <sheetName val="56-59"/>
      <sheetName val="60-61"/>
      <sheetName val="62"/>
      <sheetName val="63"/>
      <sheetName val="64-65"/>
      <sheetName val="66"/>
      <sheetName val="67-70"/>
      <sheetName val="71"/>
      <sheetName val="72"/>
      <sheetName val="73-75"/>
      <sheetName val="76-77"/>
      <sheetName val="78-79"/>
      <sheetName val="80-81"/>
      <sheetName val="82-83-"/>
      <sheetName val="84-85"/>
      <sheetName val="86"/>
      <sheetName val="87"/>
      <sheetName val="88-89"/>
      <sheetName val="90-91"/>
      <sheetName val="92"/>
      <sheetName val="일반현황93-94"/>
      <sheetName val="95"/>
      <sheetName val="96"/>
      <sheetName val="97"/>
      <sheetName val="98"/>
      <sheetName val="공통지표99-100"/>
      <sheetName val="요소별비율101-102"/>
      <sheetName val="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54">
          <cell r="B54">
            <v>6590000</v>
          </cell>
        </row>
        <row r="74">
          <cell r="C74">
            <v>5832232310</v>
          </cell>
          <cell r="E74">
            <v>-1844200892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90"/>
  <sheetViews>
    <sheetView tabSelected="1" zoomScaleNormal="100" zoomScaleSheetLayoutView="40" workbookViewId="0">
      <pane xSplit="1" ySplit="7" topLeftCell="B11" activePane="bottomRight" state="frozen"/>
      <selection activeCell="B58" sqref="B58:D63"/>
      <selection pane="topRight" activeCell="B58" sqref="B58:D63"/>
      <selection pane="bottomLeft" activeCell="B58" sqref="B58:D63"/>
      <selection pane="bottomRight" activeCell="D87" sqref="D87"/>
    </sheetView>
  </sheetViews>
  <sheetFormatPr defaultRowHeight="13.5"/>
  <cols>
    <col min="1" max="1" width="18.6640625" style="7" customWidth="1"/>
    <col min="2" max="2" width="13.109375" style="7" customWidth="1"/>
    <col min="3" max="3" width="12.21875" style="7" customWidth="1"/>
    <col min="4" max="4" width="13.21875" style="7" customWidth="1"/>
    <col min="5" max="5" width="12.44140625" style="7" customWidth="1"/>
    <col min="6" max="6" width="12.77734375" style="7" customWidth="1"/>
    <col min="7" max="16384" width="8.88671875" style="7"/>
  </cols>
  <sheetData>
    <row r="1" spans="1:7" s="3" customFormat="1" ht="25.5" customHeight="1">
      <c r="A1" s="1" t="s">
        <v>22</v>
      </c>
      <c r="B1" s="2"/>
      <c r="C1" s="2"/>
      <c r="D1" s="2"/>
      <c r="E1" s="2"/>
      <c r="F1" s="2"/>
      <c r="G1" s="3" t="s">
        <v>26</v>
      </c>
    </row>
    <row r="2" spans="1:7" s="3" customFormat="1" ht="24.75" customHeight="1">
      <c r="A2" s="4" t="s">
        <v>23</v>
      </c>
      <c r="B2" s="2"/>
      <c r="C2" s="2"/>
      <c r="D2" s="2"/>
      <c r="E2" s="2"/>
      <c r="F2" s="2"/>
    </row>
    <row r="3" spans="1:7" ht="15.75" customHeight="1">
      <c r="A3" s="34" t="s">
        <v>94</v>
      </c>
      <c r="B3" s="6"/>
      <c r="C3" s="6"/>
      <c r="D3" s="6"/>
      <c r="E3" s="6"/>
      <c r="F3" s="6"/>
    </row>
    <row r="4" spans="1:7" ht="15.75" customHeight="1">
      <c r="A4" s="34" t="s">
        <v>95</v>
      </c>
      <c r="B4" s="6"/>
      <c r="C4" s="6"/>
      <c r="D4" s="6"/>
      <c r="E4" s="6"/>
      <c r="F4" s="6"/>
    </row>
    <row r="5" spans="1:7" ht="16.5" customHeight="1">
      <c r="A5" s="7" t="s">
        <v>24</v>
      </c>
      <c r="E5" s="8"/>
      <c r="F5" s="8" t="s">
        <v>11</v>
      </c>
    </row>
    <row r="6" spans="1:7" s="10" customFormat="1" ht="30.75" customHeight="1">
      <c r="A6" s="84" t="s">
        <v>27</v>
      </c>
      <c r="B6" s="35" t="s">
        <v>92</v>
      </c>
      <c r="C6" s="35"/>
      <c r="D6" s="35" t="s">
        <v>93</v>
      </c>
      <c r="E6" s="35"/>
      <c r="F6" s="86" t="s">
        <v>28</v>
      </c>
    </row>
    <row r="7" spans="1:7" ht="23.25" customHeight="1" thickBot="1">
      <c r="A7" s="85"/>
      <c r="B7" s="36" t="s">
        <v>13</v>
      </c>
      <c r="C7" s="36"/>
      <c r="D7" s="36" t="s">
        <v>13</v>
      </c>
      <c r="E7" s="37"/>
      <c r="F7" s="87"/>
    </row>
    <row r="8" spans="1:7" s="121" customFormat="1" ht="16.5" customHeight="1" thickTop="1">
      <c r="A8" s="119" t="s">
        <v>96</v>
      </c>
      <c r="B8" s="120"/>
      <c r="C8" s="120"/>
      <c r="D8" s="120"/>
      <c r="E8" s="120"/>
      <c r="F8" s="120"/>
    </row>
    <row r="9" spans="1:7" s="121" customFormat="1" ht="16.5" customHeight="1">
      <c r="A9" s="122" t="s">
        <v>97</v>
      </c>
      <c r="B9" s="123"/>
      <c r="C9" s="123">
        <f>C10+C21</f>
        <v>15170946688</v>
      </c>
      <c r="D9" s="123"/>
      <c r="E9" s="123">
        <f>SUM(E10,E21)</f>
        <v>10696026204</v>
      </c>
      <c r="F9" s="123">
        <f>C9-E9</f>
        <v>4474920484</v>
      </c>
    </row>
    <row r="10" spans="1:7" s="125" customFormat="1" ht="16.5" customHeight="1">
      <c r="A10" s="124" t="s">
        <v>98</v>
      </c>
      <c r="B10" s="123"/>
      <c r="C10" s="123">
        <f>SUM(B11:B20)</f>
        <v>14720680767</v>
      </c>
      <c r="D10" s="123"/>
      <c r="E10" s="123">
        <f>SUM(D11:D20)</f>
        <v>10296275901</v>
      </c>
      <c r="F10" s="123">
        <f>C10-E10</f>
        <v>4424404866</v>
      </c>
    </row>
    <row r="11" spans="1:7" s="125" customFormat="1" ht="16.5" customHeight="1">
      <c r="A11" s="124" t="s">
        <v>99</v>
      </c>
      <c r="B11" s="123">
        <v>17683876723</v>
      </c>
      <c r="C11" s="123"/>
      <c r="D11" s="123">
        <v>14744924175</v>
      </c>
      <c r="E11" s="123"/>
      <c r="F11" s="123"/>
    </row>
    <row r="12" spans="1:7" s="125" customFormat="1" ht="16.5" customHeight="1">
      <c r="A12" s="126" t="s">
        <v>100</v>
      </c>
      <c r="B12" s="123">
        <v>-6841796733</v>
      </c>
      <c r="C12" s="123"/>
      <c r="D12" s="123">
        <v>-10736096893</v>
      </c>
      <c r="E12" s="123"/>
      <c r="F12" s="123"/>
    </row>
    <row r="13" spans="1:7" s="125" customFormat="1" ht="16.5" customHeight="1">
      <c r="A13" s="124" t="s">
        <v>101</v>
      </c>
      <c r="B13" s="123">
        <v>0</v>
      </c>
      <c r="C13" s="123"/>
      <c r="D13" s="123">
        <v>0</v>
      </c>
      <c r="E13" s="123"/>
      <c r="F13" s="123"/>
    </row>
    <row r="14" spans="1:7" s="125" customFormat="1" ht="16.5" customHeight="1">
      <c r="A14" s="124" t="s">
        <v>102</v>
      </c>
      <c r="B14" s="123">
        <v>3585078107</v>
      </c>
      <c r="C14" s="123"/>
      <c r="D14" s="123">
        <v>3959318367</v>
      </c>
      <c r="E14" s="123"/>
      <c r="F14" s="123"/>
    </row>
    <row r="15" spans="1:7" s="125" customFormat="1" ht="16.5" customHeight="1">
      <c r="A15" s="124" t="s">
        <v>103</v>
      </c>
      <c r="B15" s="123">
        <v>-34775258</v>
      </c>
      <c r="C15" s="123"/>
      <c r="D15" s="123">
        <v>-38009456</v>
      </c>
      <c r="E15" s="123"/>
      <c r="F15" s="123"/>
    </row>
    <row r="16" spans="1:7" s="125" customFormat="1" ht="16.5" customHeight="1">
      <c r="A16" s="124" t="s">
        <v>104</v>
      </c>
      <c r="B16" s="123">
        <v>298811033</v>
      </c>
      <c r="C16" s="123"/>
      <c r="D16" s="123">
        <v>2002370951</v>
      </c>
      <c r="E16" s="123"/>
      <c r="F16" s="123"/>
    </row>
    <row r="17" spans="1:6" s="125" customFormat="1" ht="16.5" customHeight="1">
      <c r="A17" s="124" t="s">
        <v>105</v>
      </c>
      <c r="B17" s="123">
        <v>5546220</v>
      </c>
      <c r="C17" s="123"/>
      <c r="D17" s="123">
        <v>4102680</v>
      </c>
      <c r="E17" s="123"/>
      <c r="F17" s="123"/>
    </row>
    <row r="18" spans="1:6" s="125" customFormat="1" ht="16.5" customHeight="1">
      <c r="A18" s="124" t="s">
        <v>106</v>
      </c>
      <c r="B18" s="123">
        <v>12507700</v>
      </c>
      <c r="C18" s="123"/>
      <c r="D18" s="123">
        <v>4139000</v>
      </c>
      <c r="E18" s="123"/>
      <c r="F18" s="123"/>
    </row>
    <row r="19" spans="1:6" s="125" customFormat="1" ht="16.5" customHeight="1">
      <c r="A19" s="124" t="s">
        <v>107</v>
      </c>
      <c r="B19" s="123">
        <v>0</v>
      </c>
      <c r="C19" s="123"/>
      <c r="D19" s="123">
        <v>350000000</v>
      </c>
      <c r="E19" s="123"/>
      <c r="F19" s="123"/>
    </row>
    <row r="20" spans="1:6" s="125" customFormat="1" ht="16.5" customHeight="1">
      <c r="A20" s="124" t="s">
        <v>108</v>
      </c>
      <c r="B20" s="123">
        <v>11432975</v>
      </c>
      <c r="C20" s="123"/>
      <c r="D20" s="123">
        <v>5527077</v>
      </c>
      <c r="E20" s="123"/>
      <c r="F20" s="123"/>
    </row>
    <row r="21" spans="1:6" s="125" customFormat="1" ht="16.5" customHeight="1">
      <c r="A21" s="124" t="s">
        <v>109</v>
      </c>
      <c r="B21" s="123"/>
      <c r="C21" s="123">
        <f>SUM(B22:B24)</f>
        <v>450265921</v>
      </c>
      <c r="D21" s="123"/>
      <c r="E21" s="123">
        <f>SUM(D22:D24)</f>
        <v>399750303</v>
      </c>
      <c r="F21" s="123">
        <f>C21-E21</f>
        <v>50515618</v>
      </c>
    </row>
    <row r="22" spans="1:6" s="125" customFormat="1" ht="16.5" customHeight="1">
      <c r="A22" s="124" t="s">
        <v>110</v>
      </c>
      <c r="B22" s="123">
        <v>234086827</v>
      </c>
      <c r="C22" s="123"/>
      <c r="D22" s="123">
        <v>224083914</v>
      </c>
      <c r="E22" s="123"/>
      <c r="F22" s="123"/>
    </row>
    <row r="23" spans="1:6" s="125" customFormat="1" ht="16.5" customHeight="1">
      <c r="A23" s="124" t="s">
        <v>111</v>
      </c>
      <c r="B23" s="123">
        <v>162142713</v>
      </c>
      <c r="C23" s="123"/>
      <c r="D23" s="123">
        <v>138031499</v>
      </c>
      <c r="E23" s="123"/>
      <c r="F23" s="123"/>
    </row>
    <row r="24" spans="1:6" s="121" customFormat="1" ht="16.5" customHeight="1">
      <c r="A24" s="124" t="s">
        <v>112</v>
      </c>
      <c r="B24" s="123">
        <v>54036381</v>
      </c>
      <c r="C24" s="123"/>
      <c r="D24" s="123">
        <v>37634890</v>
      </c>
      <c r="E24" s="123"/>
      <c r="F24" s="123"/>
    </row>
    <row r="25" spans="1:6" s="125" customFormat="1" ht="16.5" customHeight="1">
      <c r="A25" s="127" t="s">
        <v>113</v>
      </c>
      <c r="B25" s="123"/>
      <c r="C25" s="123">
        <f>SUM(C26,C32,C55)</f>
        <v>13830874841</v>
      </c>
      <c r="D25" s="123"/>
      <c r="E25" s="123">
        <f>SUM(E26,E32,E55)</f>
        <v>10074685592</v>
      </c>
      <c r="F25" s="123">
        <f>C25-E25</f>
        <v>3756189249</v>
      </c>
    </row>
    <row r="26" spans="1:6" s="125" customFormat="1" ht="16.5" customHeight="1">
      <c r="A26" s="124" t="s">
        <v>114</v>
      </c>
      <c r="B26" s="123"/>
      <c r="C26" s="123">
        <f>SUM(B27:B31)</f>
        <v>1059182000</v>
      </c>
      <c r="D26" s="123"/>
      <c r="E26" s="123">
        <f>SUM(D27:D31)</f>
        <v>1864818718</v>
      </c>
      <c r="F26" s="123">
        <f>C26-E26</f>
        <v>-805636718</v>
      </c>
    </row>
    <row r="27" spans="1:6" s="125" customFormat="1" ht="16.5" customHeight="1">
      <c r="A27" s="124" t="s">
        <v>115</v>
      </c>
      <c r="B27" s="123">
        <v>0</v>
      </c>
      <c r="C27" s="123"/>
      <c r="D27" s="123">
        <v>584636718</v>
      </c>
      <c r="E27" s="123"/>
      <c r="F27" s="123"/>
    </row>
    <row r="28" spans="1:6" s="125" customFormat="1" ht="16.5" customHeight="1">
      <c r="A28" s="124" t="s">
        <v>116</v>
      </c>
      <c r="B28" s="123">
        <v>0</v>
      </c>
      <c r="C28" s="123"/>
      <c r="D28" s="123"/>
      <c r="E28" s="123"/>
      <c r="F28" s="123"/>
    </row>
    <row r="29" spans="1:6" s="125" customFormat="1" ht="16.5" customHeight="1">
      <c r="A29" s="124" t="s">
        <v>117</v>
      </c>
      <c r="B29" s="123">
        <v>0</v>
      </c>
      <c r="C29" s="123"/>
      <c r="D29" s="123">
        <v>0</v>
      </c>
      <c r="E29" s="123"/>
      <c r="F29" s="123"/>
    </row>
    <row r="30" spans="1:6" s="125" customFormat="1" ht="16.5" customHeight="1">
      <c r="A30" s="124" t="s">
        <v>118</v>
      </c>
      <c r="B30" s="123">
        <v>1059000000</v>
      </c>
      <c r="C30" s="123"/>
      <c r="D30" s="123">
        <v>1280000000</v>
      </c>
      <c r="E30" s="123"/>
      <c r="F30" s="123"/>
    </row>
    <row r="31" spans="1:6" s="125" customFormat="1" ht="16.5" customHeight="1">
      <c r="A31" s="124" t="s">
        <v>119</v>
      </c>
      <c r="B31" s="123">
        <v>182000</v>
      </c>
      <c r="C31" s="123"/>
      <c r="D31" s="123">
        <v>182000</v>
      </c>
      <c r="E31" s="123"/>
      <c r="F31" s="123"/>
    </row>
    <row r="32" spans="1:6" s="125" customFormat="1" ht="16.5" customHeight="1">
      <c r="A32" s="124" t="s">
        <v>120</v>
      </c>
      <c r="B32" s="123"/>
      <c r="C32" s="123">
        <f>SUM(B33:B54)</f>
        <v>12771692841</v>
      </c>
      <c r="D32" s="123"/>
      <c r="E32" s="123">
        <f>SUM(D33:D54)</f>
        <v>8209866874</v>
      </c>
      <c r="F32" s="123">
        <f>C32-E32</f>
        <v>4561825967</v>
      </c>
    </row>
    <row r="33" spans="1:6" s="125" customFormat="1" ht="16.5" customHeight="1">
      <c r="A33" s="124" t="s">
        <v>121</v>
      </c>
      <c r="B33" s="123">
        <v>15486379770</v>
      </c>
      <c r="C33" s="123"/>
      <c r="D33" s="123">
        <v>11447294230</v>
      </c>
      <c r="E33" s="123"/>
      <c r="F33" s="123">
        <f>B33-D33</f>
        <v>4039085540</v>
      </c>
    </row>
    <row r="34" spans="1:6" s="125" customFormat="1" ht="16.5" customHeight="1">
      <c r="A34" s="126" t="s">
        <v>122</v>
      </c>
      <c r="B34" s="123">
        <v>-7807845700</v>
      </c>
      <c r="C34" s="123"/>
      <c r="D34" s="123">
        <v>-7807845700</v>
      </c>
      <c r="E34" s="123"/>
      <c r="F34" s="123"/>
    </row>
    <row r="35" spans="1:6" s="125" customFormat="1" ht="16.5" customHeight="1">
      <c r="A35" s="124" t="s">
        <v>123</v>
      </c>
      <c r="B35" s="123">
        <v>40141044573</v>
      </c>
      <c r="C35" s="123"/>
      <c r="D35" s="123">
        <v>33787218963</v>
      </c>
      <c r="E35" s="123"/>
      <c r="F35" s="123"/>
    </row>
    <row r="36" spans="1:6" s="125" customFormat="1" ht="16.5" customHeight="1">
      <c r="A36" s="126" t="s">
        <v>124</v>
      </c>
      <c r="B36" s="123">
        <v>-27835879438</v>
      </c>
      <c r="C36" s="123"/>
      <c r="D36" s="123">
        <v>-24702595825</v>
      </c>
      <c r="E36" s="123"/>
      <c r="F36" s="123"/>
    </row>
    <row r="37" spans="1:6" s="125" customFormat="1" ht="16.5" customHeight="1">
      <c r="A37" s="124" t="s">
        <v>125</v>
      </c>
      <c r="B37" s="123">
        <v>-8902497379</v>
      </c>
      <c r="C37" s="123"/>
      <c r="D37" s="123">
        <v>-6148640010</v>
      </c>
      <c r="E37" s="123"/>
      <c r="F37" s="123"/>
    </row>
    <row r="38" spans="1:6" s="125" customFormat="1" ht="16.5" customHeight="1">
      <c r="A38" s="124" t="s">
        <v>126</v>
      </c>
      <c r="B38" s="123">
        <v>2072394290</v>
      </c>
      <c r="C38" s="123"/>
      <c r="D38" s="123">
        <v>1902794290</v>
      </c>
      <c r="E38" s="123"/>
      <c r="F38" s="123"/>
    </row>
    <row r="39" spans="1:6" s="125" customFormat="1" ht="16.5" customHeight="1">
      <c r="A39" s="126" t="s">
        <v>127</v>
      </c>
      <c r="B39" s="123">
        <v>-391377722</v>
      </c>
      <c r="C39" s="123"/>
      <c r="D39" s="123">
        <v>-255672871</v>
      </c>
      <c r="E39" s="123"/>
      <c r="F39" s="123"/>
    </row>
    <row r="40" spans="1:6" s="125" customFormat="1" ht="16.5" customHeight="1">
      <c r="A40" s="124" t="s">
        <v>125</v>
      </c>
      <c r="B40" s="123">
        <v>-1416764882</v>
      </c>
      <c r="C40" s="123"/>
      <c r="D40" s="123">
        <v>-1358568366</v>
      </c>
      <c r="E40" s="123"/>
      <c r="F40" s="123"/>
    </row>
    <row r="41" spans="1:6" s="125" customFormat="1" ht="16.5" customHeight="1">
      <c r="A41" s="124" t="s">
        <v>128</v>
      </c>
      <c r="B41" s="123">
        <v>3352332020</v>
      </c>
      <c r="C41" s="123"/>
      <c r="D41" s="123">
        <v>2462220760</v>
      </c>
      <c r="E41" s="123"/>
      <c r="F41" s="123"/>
    </row>
    <row r="42" spans="1:6" s="125" customFormat="1" ht="16.5" customHeight="1">
      <c r="A42" s="126" t="s">
        <v>129</v>
      </c>
      <c r="B42" s="123">
        <v>-920394976</v>
      </c>
      <c r="C42" s="123"/>
      <c r="D42" s="123">
        <v>-896811182</v>
      </c>
      <c r="E42" s="123"/>
      <c r="F42" s="123"/>
    </row>
    <row r="43" spans="1:6" s="125" customFormat="1" ht="16.5" customHeight="1">
      <c r="A43" s="124" t="s">
        <v>125</v>
      </c>
      <c r="B43" s="123">
        <v>-1866476765</v>
      </c>
      <c r="C43" s="123"/>
      <c r="D43" s="123">
        <v>-987827981</v>
      </c>
      <c r="E43" s="123"/>
      <c r="F43" s="123"/>
    </row>
    <row r="44" spans="1:6" s="125" customFormat="1" ht="16.5" customHeight="1">
      <c r="A44" s="124" t="s">
        <v>130</v>
      </c>
      <c r="B44" s="123">
        <v>20156047744</v>
      </c>
      <c r="C44" s="123"/>
      <c r="D44" s="123">
        <v>16372462804</v>
      </c>
      <c r="E44" s="123"/>
      <c r="F44" s="123"/>
    </row>
    <row r="45" spans="1:6" s="125" customFormat="1" ht="16.5" customHeight="1">
      <c r="A45" s="126" t="s">
        <v>131</v>
      </c>
      <c r="B45" s="123">
        <v>-8971411071</v>
      </c>
      <c r="C45" s="123"/>
      <c r="D45" s="123">
        <v>-6989789198</v>
      </c>
      <c r="E45" s="123"/>
      <c r="F45" s="123"/>
    </row>
    <row r="46" spans="1:6" s="125" customFormat="1" ht="16.5" customHeight="1">
      <c r="A46" s="128" t="s">
        <v>125</v>
      </c>
      <c r="B46" s="129">
        <v>-10820144509</v>
      </c>
      <c r="C46" s="129"/>
      <c r="D46" s="129">
        <v>-9156921125</v>
      </c>
      <c r="E46" s="129"/>
      <c r="F46" s="129"/>
    </row>
    <row r="47" spans="1:6" s="125" customFormat="1" ht="16.5" customHeight="1">
      <c r="A47" s="124" t="s">
        <v>132</v>
      </c>
      <c r="B47" s="123">
        <v>496815696</v>
      </c>
      <c r="C47" s="123"/>
      <c r="D47" s="123">
        <v>516490430</v>
      </c>
      <c r="E47" s="123"/>
      <c r="F47" s="123"/>
    </row>
    <row r="48" spans="1:6" s="125" customFormat="1" ht="16.5" customHeight="1">
      <c r="A48" s="126" t="s">
        <v>133</v>
      </c>
      <c r="B48" s="123">
        <v>-233815806</v>
      </c>
      <c r="C48" s="123"/>
      <c r="D48" s="123">
        <v>-245833334</v>
      </c>
      <c r="E48" s="123"/>
      <c r="F48" s="123"/>
    </row>
    <row r="49" spans="1:6" s="125" customFormat="1" ht="16.5" customHeight="1">
      <c r="A49" s="124" t="s">
        <v>125</v>
      </c>
      <c r="B49" s="123">
        <v>-245725881</v>
      </c>
      <c r="C49" s="123"/>
      <c r="D49" s="123">
        <v>-242697211</v>
      </c>
      <c r="E49" s="123"/>
      <c r="F49" s="123"/>
    </row>
    <row r="50" spans="1:6" s="125" customFormat="1" ht="16.5" customHeight="1">
      <c r="A50" s="124" t="s">
        <v>134</v>
      </c>
      <c r="B50" s="123">
        <v>3892295434</v>
      </c>
      <c r="C50" s="123"/>
      <c r="D50" s="123">
        <v>3737828040</v>
      </c>
      <c r="E50" s="123"/>
      <c r="F50" s="123"/>
    </row>
    <row r="51" spans="1:6" s="125" customFormat="1" ht="16.5" customHeight="1">
      <c r="A51" s="126" t="s">
        <v>135</v>
      </c>
      <c r="B51" s="123">
        <v>-105143590</v>
      </c>
      <c r="C51" s="123"/>
      <c r="D51" s="123">
        <v>-77862715</v>
      </c>
      <c r="E51" s="123"/>
      <c r="F51" s="123"/>
    </row>
    <row r="52" spans="1:6" s="125" customFormat="1" ht="16.5" customHeight="1">
      <c r="A52" s="124" t="s">
        <v>125</v>
      </c>
      <c r="B52" s="123">
        <v>-3320138967</v>
      </c>
      <c r="C52" s="123"/>
      <c r="D52" s="123">
        <v>-3145377125</v>
      </c>
      <c r="E52" s="123"/>
      <c r="F52" s="123"/>
    </row>
    <row r="53" spans="1:6" s="125" customFormat="1" ht="16.5" customHeight="1">
      <c r="A53" s="124" t="s">
        <v>136</v>
      </c>
      <c r="B53" s="123">
        <v>2218049100</v>
      </c>
      <c r="C53" s="123"/>
      <c r="D53" s="123">
        <v>56228780</v>
      </c>
      <c r="E53" s="123"/>
      <c r="F53" s="123"/>
    </row>
    <row r="54" spans="1:6" s="125" customFormat="1" ht="16.5" customHeight="1">
      <c r="A54" s="126" t="s">
        <v>137</v>
      </c>
      <c r="B54" s="123">
        <v>-2206049100</v>
      </c>
      <c r="C54" s="123"/>
      <c r="D54" s="123">
        <v>-56228780</v>
      </c>
      <c r="E54" s="123"/>
      <c r="F54" s="123"/>
    </row>
    <row r="55" spans="1:6" s="125" customFormat="1" ht="16.5" customHeight="1">
      <c r="A55" s="124" t="s">
        <v>138</v>
      </c>
      <c r="B55" s="123">
        <v>0</v>
      </c>
      <c r="C55" s="123"/>
      <c r="D55" s="123">
        <v>0</v>
      </c>
      <c r="E55" s="123"/>
      <c r="F55" s="123"/>
    </row>
    <row r="56" spans="1:6" s="121" customFormat="1" ht="16.5" customHeight="1">
      <c r="A56" s="130" t="s">
        <v>139</v>
      </c>
      <c r="B56" s="131"/>
      <c r="C56" s="132">
        <f>SUM(C25,C9)</f>
        <v>29001821529</v>
      </c>
      <c r="D56" s="131"/>
      <c r="E56" s="133">
        <f>SUM(E25,E9)</f>
        <v>20770711796</v>
      </c>
      <c r="F56" s="134">
        <f>C56-E56</f>
        <v>8231109733</v>
      </c>
    </row>
    <row r="57" spans="1:6" s="121" customFormat="1" ht="16.5" customHeight="1">
      <c r="A57" s="135" t="s">
        <v>140</v>
      </c>
      <c r="B57" s="120"/>
      <c r="C57" s="120"/>
      <c r="D57" s="120"/>
      <c r="E57" s="120"/>
      <c r="F57" s="136"/>
    </row>
    <row r="58" spans="1:6" s="125" customFormat="1" ht="16.5" customHeight="1">
      <c r="A58" s="127" t="s">
        <v>141</v>
      </c>
      <c r="B58" s="123"/>
      <c r="C58" s="123">
        <f>SUM(B59:B65)</f>
        <v>3907378376</v>
      </c>
      <c r="D58" s="123"/>
      <c r="E58" s="123">
        <f>SUM(D59:D65)</f>
        <v>3453740511</v>
      </c>
      <c r="F58" s="123">
        <f>C58-E58</f>
        <v>453637865</v>
      </c>
    </row>
    <row r="59" spans="1:6" s="125" customFormat="1" ht="16.5" customHeight="1">
      <c r="A59" s="124" t="s">
        <v>142</v>
      </c>
      <c r="B59" s="123">
        <v>1566524515</v>
      </c>
      <c r="C59" s="123"/>
      <c r="D59" s="123">
        <v>1503376946</v>
      </c>
      <c r="E59" s="123"/>
      <c r="F59" s="123">
        <f>B59-D59</f>
        <v>63147569</v>
      </c>
    </row>
    <row r="60" spans="1:6" s="125" customFormat="1" ht="16.5" customHeight="1">
      <c r="A60" s="124" t="s">
        <v>143</v>
      </c>
      <c r="B60" s="123">
        <v>108708520</v>
      </c>
      <c r="C60" s="123"/>
      <c r="D60" s="123">
        <v>1932400</v>
      </c>
      <c r="E60" s="123"/>
      <c r="F60" s="123">
        <f>B60-D60</f>
        <v>106776120</v>
      </c>
    </row>
    <row r="61" spans="1:6" s="125" customFormat="1" ht="16.5" customHeight="1">
      <c r="A61" s="124" t="s">
        <v>144</v>
      </c>
      <c r="B61" s="123"/>
      <c r="C61" s="123"/>
      <c r="D61" s="123">
        <v>0</v>
      </c>
      <c r="E61" s="123"/>
      <c r="F61" s="123"/>
    </row>
    <row r="62" spans="1:6" s="125" customFormat="1" ht="16.5" customHeight="1">
      <c r="A62" s="124" t="s">
        <v>145</v>
      </c>
      <c r="B62" s="123">
        <v>277777770</v>
      </c>
      <c r="C62" s="123"/>
      <c r="D62" s="123">
        <v>277777770</v>
      </c>
      <c r="E62" s="123"/>
      <c r="F62" s="123">
        <f>B62-D62</f>
        <v>0</v>
      </c>
    </row>
    <row r="63" spans="1:6" s="125" customFormat="1" ht="16.5" customHeight="1">
      <c r="A63" s="124" t="s">
        <v>146</v>
      </c>
      <c r="B63" s="123">
        <v>680319155</v>
      </c>
      <c r="C63" s="123"/>
      <c r="D63" s="123">
        <v>600302295</v>
      </c>
      <c r="E63" s="123"/>
      <c r="F63" s="123">
        <f>B63-D63</f>
        <v>80016860</v>
      </c>
    </row>
    <row r="64" spans="1:6" s="125" customFormat="1" ht="16.5" customHeight="1">
      <c r="A64" s="124" t="s">
        <v>147</v>
      </c>
      <c r="B64" s="123">
        <v>0</v>
      </c>
      <c r="C64" s="123"/>
      <c r="D64" s="123">
        <v>0</v>
      </c>
      <c r="E64" s="123"/>
      <c r="F64" s="123">
        <f>B64-D64</f>
        <v>0</v>
      </c>
    </row>
    <row r="65" spans="1:6" s="121" customFormat="1" ht="16.5" customHeight="1">
      <c r="A65" s="124" t="s">
        <v>148</v>
      </c>
      <c r="B65" s="123">
        <v>1274048416</v>
      </c>
      <c r="C65" s="123"/>
      <c r="D65" s="123">
        <v>1070351100</v>
      </c>
      <c r="E65" s="123"/>
      <c r="F65" s="123">
        <f>B65-D65</f>
        <v>203697316</v>
      </c>
    </row>
    <row r="66" spans="1:6" s="125" customFormat="1" ht="16.5" customHeight="1">
      <c r="A66" s="127" t="s">
        <v>149</v>
      </c>
      <c r="B66" s="123"/>
      <c r="C66" s="123">
        <f>SUM(B67:B72)</f>
        <v>19579477780</v>
      </c>
      <c r="D66" s="123" t="s">
        <v>150</v>
      </c>
      <c r="E66" s="123">
        <f>SUM(D67:D72)</f>
        <v>13624791220</v>
      </c>
      <c r="F66" s="123">
        <f>C66-E66</f>
        <v>5954686560</v>
      </c>
    </row>
    <row r="67" spans="1:6" s="125" customFormat="1" ht="16.5" customHeight="1">
      <c r="A67" s="124" t="s">
        <v>151</v>
      </c>
      <c r="B67" s="123">
        <v>1833333380</v>
      </c>
      <c r="C67" s="123"/>
      <c r="D67" s="123">
        <v>2111111150</v>
      </c>
      <c r="E67" s="123"/>
      <c r="F67" s="123"/>
    </row>
    <row r="68" spans="1:6" s="125" customFormat="1" ht="16.5" customHeight="1">
      <c r="A68" s="124" t="s">
        <v>152</v>
      </c>
      <c r="B68" s="123">
        <v>4000000000</v>
      </c>
      <c r="C68" s="123"/>
      <c r="D68" s="123">
        <v>0</v>
      </c>
      <c r="E68" s="123"/>
      <c r="F68" s="123"/>
    </row>
    <row r="69" spans="1:6" s="125" customFormat="1" ht="16.5" customHeight="1">
      <c r="A69" s="124" t="s">
        <v>153</v>
      </c>
      <c r="B69" s="123">
        <v>20000000</v>
      </c>
      <c r="C69" s="123"/>
      <c r="D69" s="123">
        <v>20000000</v>
      </c>
      <c r="E69" s="123"/>
      <c r="F69" s="123"/>
    </row>
    <row r="70" spans="1:6" s="125" customFormat="1" ht="16.5" customHeight="1">
      <c r="A70" s="124" t="s">
        <v>154</v>
      </c>
      <c r="B70" s="123">
        <v>13733518200</v>
      </c>
      <c r="C70" s="123"/>
      <c r="D70" s="123">
        <v>11501053870</v>
      </c>
      <c r="E70" s="123"/>
      <c r="F70" s="123"/>
    </row>
    <row r="71" spans="1:6" s="125" customFormat="1" ht="16.5" customHeight="1">
      <c r="A71" s="124" t="s">
        <v>155</v>
      </c>
      <c r="B71" s="123">
        <v>0</v>
      </c>
      <c r="C71" s="123"/>
      <c r="D71" s="123">
        <v>0</v>
      </c>
      <c r="E71" s="123"/>
      <c r="F71" s="123"/>
    </row>
    <row r="72" spans="1:6" s="121" customFormat="1" ht="16.5" customHeight="1">
      <c r="A72" s="124" t="s">
        <v>156</v>
      </c>
      <c r="B72" s="123">
        <v>-7373800</v>
      </c>
      <c r="C72" s="123"/>
      <c r="D72" s="123">
        <v>-7373800</v>
      </c>
      <c r="E72" s="123"/>
      <c r="F72" s="123"/>
    </row>
    <row r="73" spans="1:6" s="121" customFormat="1" ht="16.5" customHeight="1">
      <c r="A73" s="124" t="s">
        <v>157</v>
      </c>
      <c r="B73" s="123"/>
      <c r="C73" s="123">
        <v>0</v>
      </c>
      <c r="D73" s="123"/>
      <c r="E73" s="123">
        <v>0</v>
      </c>
      <c r="F73" s="123"/>
    </row>
    <row r="74" spans="1:6" s="121" customFormat="1" ht="16.5" customHeight="1">
      <c r="A74" s="124" t="s">
        <v>158</v>
      </c>
      <c r="B74" s="123"/>
      <c r="C74" s="123">
        <v>1058048399</v>
      </c>
      <c r="D74" s="123"/>
      <c r="E74" s="123">
        <v>1189426364</v>
      </c>
      <c r="F74" s="123"/>
    </row>
    <row r="75" spans="1:6" s="121" customFormat="1" ht="16.5" customHeight="1">
      <c r="A75" s="130" t="s">
        <v>159</v>
      </c>
      <c r="B75" s="131"/>
      <c r="C75" s="132">
        <f>SUM(C58,C66,C73,C74)</f>
        <v>24544904555</v>
      </c>
      <c r="D75" s="131"/>
      <c r="E75" s="133">
        <f>SUM(E58,E66,E73,E74)</f>
        <v>18267958095</v>
      </c>
      <c r="F75" s="134">
        <f>C75-E75</f>
        <v>6276946460</v>
      </c>
    </row>
    <row r="76" spans="1:6" s="121" customFormat="1" ht="16.5" customHeight="1">
      <c r="A76" s="135" t="s">
        <v>160</v>
      </c>
      <c r="B76" s="120"/>
      <c r="C76" s="120"/>
      <c r="D76" s="120"/>
      <c r="E76" s="120"/>
      <c r="F76" s="136"/>
    </row>
    <row r="77" spans="1:6" s="125" customFormat="1" ht="16.5" customHeight="1">
      <c r="A77" s="127" t="s">
        <v>161</v>
      </c>
      <c r="B77" s="123"/>
      <c r="C77" s="123">
        <f>C78</f>
        <v>487574000</v>
      </c>
      <c r="D77" s="123"/>
      <c r="E77" s="123">
        <f>E78</f>
        <v>487574000</v>
      </c>
      <c r="F77" s="123">
        <f>C77-E77</f>
        <v>0</v>
      </c>
    </row>
    <row r="78" spans="1:6" s="121" customFormat="1" ht="16.5" customHeight="1">
      <c r="A78" s="124" t="s">
        <v>162</v>
      </c>
      <c r="B78" s="123"/>
      <c r="C78" s="123">
        <f>B79+B80</f>
        <v>487574000</v>
      </c>
      <c r="D78" s="123"/>
      <c r="E78" s="123">
        <f>D79+D80</f>
        <v>487574000</v>
      </c>
      <c r="F78" s="123">
        <f>C78-E78</f>
        <v>0</v>
      </c>
    </row>
    <row r="79" spans="1:6" s="121" customFormat="1" ht="16.5" customHeight="1">
      <c r="A79" s="124" t="s">
        <v>163</v>
      </c>
      <c r="B79" s="123">
        <v>487574000</v>
      </c>
      <c r="C79" s="123"/>
      <c r="D79" s="123">
        <v>487574000</v>
      </c>
      <c r="E79" s="123"/>
      <c r="F79" s="123"/>
    </row>
    <row r="80" spans="1:6" s="121" customFormat="1" ht="16.5" customHeight="1">
      <c r="A80" s="124" t="s">
        <v>164</v>
      </c>
      <c r="B80" s="123">
        <v>0</v>
      </c>
      <c r="C80" s="123"/>
      <c r="D80" s="123">
        <v>0</v>
      </c>
      <c r="E80" s="123"/>
      <c r="F80" s="123"/>
    </row>
    <row r="81" spans="1:6" s="125" customFormat="1" ht="16.5" customHeight="1">
      <c r="A81" s="127" t="s">
        <v>165</v>
      </c>
      <c r="B81" s="123"/>
      <c r="C81" s="123">
        <f>C82+C85</f>
        <v>3969342974</v>
      </c>
      <c r="D81" s="123"/>
      <c r="E81" s="123">
        <v>2015179701</v>
      </c>
      <c r="F81" s="123">
        <f>C81-E81</f>
        <v>1954163273</v>
      </c>
    </row>
    <row r="82" spans="1:6" s="125" customFormat="1" ht="16.5" customHeight="1">
      <c r="A82" s="124" t="s">
        <v>166</v>
      </c>
      <c r="B82" s="123"/>
      <c r="C82" s="123">
        <f>SUM(C83:C84)</f>
        <v>0</v>
      </c>
      <c r="D82" s="123"/>
      <c r="E82" s="123">
        <f>SUM(E83:E84)</f>
        <v>0</v>
      </c>
      <c r="F82" s="123">
        <f>C82-E82</f>
        <v>0</v>
      </c>
    </row>
    <row r="83" spans="1:6" s="125" customFormat="1" ht="16.5" customHeight="1">
      <c r="A83" s="124" t="s">
        <v>167</v>
      </c>
      <c r="B83" s="123"/>
      <c r="C83" s="123"/>
      <c r="D83" s="123"/>
      <c r="E83" s="123"/>
      <c r="F83" s="123"/>
    </row>
    <row r="84" spans="1:6" s="121" customFormat="1" ht="16.5" customHeight="1">
      <c r="A84" s="124" t="s">
        <v>168</v>
      </c>
      <c r="B84" s="123"/>
      <c r="C84" s="123"/>
      <c r="D84" s="123"/>
      <c r="E84" s="123"/>
      <c r="F84" s="123"/>
    </row>
    <row r="85" spans="1:6" s="125" customFormat="1" ht="16.5" customHeight="1">
      <c r="A85" s="124" t="s">
        <v>169</v>
      </c>
      <c r="B85" s="123"/>
      <c r="C85" s="123">
        <f>B86</f>
        <v>3969342974</v>
      </c>
      <c r="D85" s="123"/>
      <c r="E85" s="123">
        <v>2015179701</v>
      </c>
      <c r="F85" s="123">
        <f>C85-E85</f>
        <v>1954163273</v>
      </c>
    </row>
    <row r="86" spans="1:6" s="125" customFormat="1" ht="16.5" customHeight="1">
      <c r="A86" s="124" t="s">
        <v>170</v>
      </c>
      <c r="B86" s="123">
        <v>3969342974</v>
      </c>
      <c r="C86" s="123"/>
      <c r="D86" s="123">
        <v>2015179701</v>
      </c>
      <c r="E86" s="123"/>
      <c r="F86" s="123"/>
    </row>
    <row r="87" spans="1:6" s="125" customFormat="1" ht="16.5" customHeight="1">
      <c r="A87" s="124" t="s">
        <v>171</v>
      </c>
      <c r="B87" s="123">
        <v>5832232310</v>
      </c>
      <c r="C87" s="123"/>
      <c r="D87" s="123">
        <v>-1844200892</v>
      </c>
      <c r="E87" s="123"/>
      <c r="F87" s="123"/>
    </row>
    <row r="88" spans="1:6" s="121" customFormat="1" ht="16.5" customHeight="1">
      <c r="A88" s="124" t="s">
        <v>172</v>
      </c>
      <c r="B88" s="123">
        <v>-1844200892</v>
      </c>
      <c r="C88" s="123"/>
      <c r="D88" s="123">
        <v>-543561161</v>
      </c>
      <c r="E88" s="123"/>
      <c r="F88" s="123"/>
    </row>
    <row r="89" spans="1:6" s="125" customFormat="1" ht="16.5" customHeight="1">
      <c r="A89" s="135" t="s">
        <v>173</v>
      </c>
      <c r="B89" s="123"/>
      <c r="C89" s="123">
        <f>C77+C81</f>
        <v>4456916974</v>
      </c>
      <c r="D89" s="123"/>
      <c r="E89" s="123">
        <f>E77+E81</f>
        <v>2502753701</v>
      </c>
      <c r="F89" s="123">
        <f>C89-E89</f>
        <v>1954163273</v>
      </c>
    </row>
    <row r="90" spans="1:6" s="125" customFormat="1" ht="16.5" customHeight="1">
      <c r="A90" s="130" t="s">
        <v>174</v>
      </c>
      <c r="B90" s="129"/>
      <c r="C90" s="129">
        <f>C89+C75</f>
        <v>29001821529</v>
      </c>
      <c r="D90" s="129"/>
      <c r="E90" s="129">
        <f>E89+E75</f>
        <v>20770711796</v>
      </c>
      <c r="F90" s="129">
        <f>C90-E90</f>
        <v>8231109733</v>
      </c>
    </row>
  </sheetData>
  <mergeCells count="2">
    <mergeCell ref="A6:A7"/>
    <mergeCell ref="F6:F7"/>
  </mergeCells>
  <phoneticPr fontId="2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77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74"/>
  <sheetViews>
    <sheetView zoomScaleNormal="100" zoomScaleSheetLayoutView="55" workbookViewId="0">
      <selection activeCell="C20" sqref="C20"/>
    </sheetView>
  </sheetViews>
  <sheetFormatPr defaultRowHeight="24.75" customHeight="1"/>
  <cols>
    <col min="1" max="1" width="18.21875" style="7" customWidth="1"/>
    <col min="2" max="2" width="14.21875" style="7" customWidth="1"/>
    <col min="3" max="3" width="13.88671875" style="7" customWidth="1"/>
    <col min="4" max="4" width="14.5546875" style="7" customWidth="1"/>
    <col min="5" max="5" width="14.109375" style="7" customWidth="1"/>
    <col min="6" max="6" width="14.33203125" style="7" customWidth="1"/>
    <col min="7" max="7" width="13.5546875" style="7" bestFit="1" customWidth="1"/>
    <col min="8" max="8" width="14.21875" style="7" bestFit="1" customWidth="1"/>
    <col min="9" max="9" width="9.6640625" style="7" bestFit="1" customWidth="1"/>
    <col min="10" max="10" width="10.21875" style="7" bestFit="1" customWidth="1"/>
    <col min="11" max="16384" width="8.88671875" style="7"/>
  </cols>
  <sheetData>
    <row r="1" spans="1:8" ht="24.75" customHeight="1">
      <c r="A1" s="14" t="s">
        <v>17</v>
      </c>
      <c r="B1" s="15"/>
      <c r="C1" s="15"/>
      <c r="D1" s="15"/>
      <c r="E1" s="15"/>
      <c r="F1" s="15"/>
    </row>
    <row r="2" spans="1:8" ht="24.75" customHeight="1">
      <c r="A2" s="38" t="s">
        <v>175</v>
      </c>
      <c r="B2" s="16"/>
      <c r="C2" s="16"/>
      <c r="D2" s="16"/>
      <c r="E2" s="16"/>
      <c r="F2" s="16"/>
    </row>
    <row r="3" spans="1:8" ht="24.75" customHeight="1">
      <c r="A3" s="38" t="s">
        <v>176</v>
      </c>
      <c r="B3" s="16"/>
      <c r="C3" s="16"/>
      <c r="D3" s="16"/>
      <c r="E3" s="16"/>
      <c r="F3" s="16"/>
    </row>
    <row r="4" spans="1:8" ht="24.75" customHeight="1">
      <c r="A4" s="17" t="str">
        <f>재무상태표!A5</f>
        <v>충청남도 서산의료원</v>
      </c>
      <c r="B4" s="17"/>
      <c r="C4" s="17"/>
      <c r="D4" s="17"/>
      <c r="E4" s="17"/>
      <c r="F4" s="18" t="s">
        <v>11</v>
      </c>
    </row>
    <row r="5" spans="1:8" s="19" customFormat="1" ht="24.75" customHeight="1">
      <c r="A5" s="84" t="s">
        <v>29</v>
      </c>
      <c r="B5" s="35" t="str">
        <f>재무상태표!B6</f>
        <v>제 39(당) 기</v>
      </c>
      <c r="C5" s="35"/>
      <c r="D5" s="35" t="str">
        <f>재무상태표!D6</f>
        <v>제 38(전) 기</v>
      </c>
      <c r="E5" s="35"/>
      <c r="F5" s="88" t="s">
        <v>14</v>
      </c>
    </row>
    <row r="6" spans="1:8" s="19" customFormat="1" ht="24.75" customHeight="1" thickBot="1">
      <c r="A6" s="85"/>
      <c r="B6" s="36" t="s">
        <v>30</v>
      </c>
      <c r="C6" s="36"/>
      <c r="D6" s="36" t="s">
        <v>30</v>
      </c>
      <c r="E6" s="36"/>
      <c r="F6" s="85"/>
    </row>
    <row r="7" spans="1:8" s="121" customFormat="1" ht="21.75" customHeight="1" thickTop="1">
      <c r="A7" s="137" t="s">
        <v>177</v>
      </c>
      <c r="B7" s="138"/>
      <c r="C7" s="138">
        <f>SUM(B8:B11)</f>
        <v>40000458171</v>
      </c>
      <c r="D7" s="138"/>
      <c r="E7" s="138">
        <f>SUM(D8:D11)</f>
        <v>27812948559</v>
      </c>
      <c r="F7" s="138">
        <f>C7-E7</f>
        <v>12187509612</v>
      </c>
    </row>
    <row r="8" spans="1:8" s="125" customFormat="1" ht="21.75" customHeight="1">
      <c r="A8" s="139" t="s">
        <v>178</v>
      </c>
      <c r="B8" s="140">
        <v>21229619640</v>
      </c>
      <c r="C8" s="140"/>
      <c r="D8" s="140">
        <v>13255230960</v>
      </c>
      <c r="E8" s="140"/>
      <c r="F8" s="140">
        <f>B8-D8</f>
        <v>7974388680</v>
      </c>
    </row>
    <row r="9" spans="1:8" s="125" customFormat="1" ht="21.75" customHeight="1">
      <c r="A9" s="139" t="s">
        <v>179</v>
      </c>
      <c r="B9" s="140">
        <v>16537447497</v>
      </c>
      <c r="C9" s="140"/>
      <c r="D9" s="140">
        <v>12737829208</v>
      </c>
      <c r="E9" s="140"/>
      <c r="F9" s="140">
        <f>B9-D9</f>
        <v>3799618289</v>
      </c>
    </row>
    <row r="10" spans="1:8" s="125" customFormat="1" ht="21.75" customHeight="1">
      <c r="A10" s="139" t="s">
        <v>180</v>
      </c>
      <c r="B10" s="140">
        <v>2233391034</v>
      </c>
      <c r="C10" s="140"/>
      <c r="D10" s="140">
        <v>1818653681</v>
      </c>
      <c r="E10" s="140"/>
      <c r="F10" s="140">
        <f>B10-D10</f>
        <v>414737353</v>
      </c>
    </row>
    <row r="11" spans="1:8" s="125" customFormat="1" ht="21.75" customHeight="1">
      <c r="A11" s="139" t="s">
        <v>181</v>
      </c>
      <c r="B11" s="140">
        <v>0</v>
      </c>
      <c r="C11" s="140"/>
      <c r="D11" s="140">
        <v>1234710</v>
      </c>
      <c r="E11" s="140"/>
      <c r="F11" s="140">
        <f>B11-D11</f>
        <v>-1234710</v>
      </c>
    </row>
    <row r="12" spans="1:8" s="121" customFormat="1" ht="21.75" customHeight="1">
      <c r="A12" s="141" t="s">
        <v>182</v>
      </c>
      <c r="B12" s="140"/>
      <c r="C12" s="140">
        <f>SUM(C17,C13,C21,C33)</f>
        <v>45538122920</v>
      </c>
      <c r="D12" s="140"/>
      <c r="E12" s="140">
        <f>SUM(E17,E13,E21,E33)</f>
        <v>36226628336</v>
      </c>
      <c r="F12" s="140">
        <f>C12-E12</f>
        <v>9311494584</v>
      </c>
    </row>
    <row r="13" spans="1:8" s="125" customFormat="1" ht="21.75" customHeight="1">
      <c r="A13" s="139" t="s">
        <v>183</v>
      </c>
      <c r="B13" s="140"/>
      <c r="C13" s="140">
        <f>SUM(B14:B16)</f>
        <v>30363942617</v>
      </c>
      <c r="D13" s="140"/>
      <c r="E13" s="140">
        <f>SUM(D14:D16)</f>
        <v>23654145050</v>
      </c>
      <c r="F13" s="140">
        <f>C13-E13</f>
        <v>6709797567</v>
      </c>
    </row>
    <row r="14" spans="1:8" s="125" customFormat="1" ht="21.75" customHeight="1">
      <c r="A14" s="139" t="s">
        <v>184</v>
      </c>
      <c r="B14" s="140">
        <v>27606857460</v>
      </c>
      <c r="C14" s="140"/>
      <c r="D14" s="140">
        <v>21291767300</v>
      </c>
      <c r="E14" s="140"/>
      <c r="F14" s="140">
        <f>B14-D14</f>
        <v>6315090160</v>
      </c>
      <c r="G14" s="142"/>
      <c r="H14" s="143"/>
    </row>
    <row r="15" spans="1:8" s="125" customFormat="1" ht="21.75" customHeight="1">
      <c r="A15" s="139" t="s">
        <v>8</v>
      </c>
      <c r="B15" s="140">
        <v>64000000</v>
      </c>
      <c r="C15" s="140"/>
      <c r="D15" s="140">
        <v>46000000</v>
      </c>
      <c r="E15" s="140"/>
      <c r="F15" s="140">
        <f>B15-D15</f>
        <v>18000000</v>
      </c>
      <c r="G15" s="143"/>
    </row>
    <row r="16" spans="1:8" s="125" customFormat="1" ht="21.75" customHeight="1">
      <c r="A16" s="139" t="s">
        <v>185</v>
      </c>
      <c r="B16" s="140">
        <v>2693085157</v>
      </c>
      <c r="C16" s="140"/>
      <c r="D16" s="140">
        <v>2316377750</v>
      </c>
      <c r="E16" s="140"/>
      <c r="F16" s="140">
        <f>B16-D16</f>
        <v>376707407</v>
      </c>
      <c r="G16" s="143"/>
    </row>
    <row r="17" spans="1:8" s="125" customFormat="1" ht="21.75" customHeight="1">
      <c r="A17" s="139" t="s">
        <v>186</v>
      </c>
      <c r="B17" s="140"/>
      <c r="C17" s="140">
        <f>SUM(B18:B20)</f>
        <v>5717084057</v>
      </c>
      <c r="D17" s="140"/>
      <c r="E17" s="140">
        <f>SUM(D18:D20)</f>
        <v>4442494800</v>
      </c>
      <c r="F17" s="140">
        <f>C17-E17</f>
        <v>1274589257</v>
      </c>
    </row>
    <row r="18" spans="1:8" s="125" customFormat="1" ht="21.75" customHeight="1">
      <c r="A18" s="139" t="s">
        <v>5</v>
      </c>
      <c r="B18" s="140">
        <v>1742454945</v>
      </c>
      <c r="C18" s="140"/>
      <c r="D18" s="140">
        <v>1398202659</v>
      </c>
      <c r="E18" s="140"/>
      <c r="F18" s="140">
        <f>B18-D18</f>
        <v>344252286</v>
      </c>
      <c r="G18" s="143"/>
      <c r="H18" s="143"/>
    </row>
    <row r="19" spans="1:8" s="125" customFormat="1" ht="21.75" customHeight="1">
      <c r="A19" s="139" t="s">
        <v>6</v>
      </c>
      <c r="B19" s="140">
        <v>3254653339</v>
      </c>
      <c r="C19" s="140"/>
      <c r="D19" s="140">
        <v>2427641129</v>
      </c>
      <c r="E19" s="140"/>
      <c r="F19" s="140">
        <f>B19-D19</f>
        <v>827012210</v>
      </c>
      <c r="G19" s="143"/>
      <c r="H19" s="143"/>
    </row>
    <row r="20" spans="1:8" s="125" customFormat="1" ht="21.75" customHeight="1">
      <c r="A20" s="139" t="s">
        <v>7</v>
      </c>
      <c r="B20" s="140">
        <v>719975773</v>
      </c>
      <c r="C20" s="140"/>
      <c r="D20" s="140">
        <v>616651012</v>
      </c>
      <c r="E20" s="140"/>
      <c r="F20" s="140">
        <f>B20-D20</f>
        <v>103324761</v>
      </c>
      <c r="G20" s="143"/>
      <c r="H20" s="143"/>
    </row>
    <row r="21" spans="1:8" s="125" customFormat="1" ht="21.75" customHeight="1">
      <c r="A21" s="139" t="s">
        <v>187</v>
      </c>
      <c r="B21" s="140"/>
      <c r="C21" s="140">
        <f>SUM(B22:B48)</f>
        <v>9457096246</v>
      </c>
      <c r="D21" s="140"/>
      <c r="E21" s="140">
        <f>SUM(D22:D48)</f>
        <v>8129988486</v>
      </c>
      <c r="F21" s="140">
        <f>C21-E21</f>
        <v>1327107760</v>
      </c>
      <c r="G21" s="143"/>
    </row>
    <row r="22" spans="1:8" s="125" customFormat="1" ht="21.75" customHeight="1">
      <c r="A22" s="139" t="s">
        <v>188</v>
      </c>
      <c r="B22" s="140">
        <v>2854930907</v>
      </c>
      <c r="C22" s="140"/>
      <c r="D22" s="140">
        <v>2149814602</v>
      </c>
      <c r="E22" s="140"/>
      <c r="F22" s="140">
        <f t="shared" ref="F22:F48" si="0">B22-D22</f>
        <v>705116305</v>
      </c>
      <c r="G22" s="143"/>
    </row>
    <row r="23" spans="1:8" s="125" customFormat="1" ht="21.75" customHeight="1">
      <c r="A23" s="139" t="s">
        <v>189</v>
      </c>
      <c r="B23" s="140">
        <v>11696200</v>
      </c>
      <c r="C23" s="140"/>
      <c r="D23" s="140">
        <v>10294300</v>
      </c>
      <c r="E23" s="140"/>
      <c r="F23" s="140">
        <f t="shared" si="0"/>
        <v>1401900</v>
      </c>
      <c r="G23" s="143"/>
    </row>
    <row r="24" spans="1:8" s="125" customFormat="1" ht="21.75" customHeight="1">
      <c r="A24" s="139" t="s">
        <v>190</v>
      </c>
      <c r="B24" s="140">
        <v>55788944</v>
      </c>
      <c r="C24" s="140"/>
      <c r="D24" s="140">
        <v>45331400</v>
      </c>
      <c r="E24" s="140"/>
      <c r="F24" s="140">
        <f t="shared" si="0"/>
        <v>10457544</v>
      </c>
      <c r="G24" s="143"/>
    </row>
    <row r="25" spans="1:8" s="125" customFormat="1" ht="21.75" customHeight="1">
      <c r="A25" s="139" t="s">
        <v>191</v>
      </c>
      <c r="B25" s="140">
        <v>553221720</v>
      </c>
      <c r="C25" s="140"/>
      <c r="D25" s="140">
        <v>431462680</v>
      </c>
      <c r="E25" s="140"/>
      <c r="F25" s="140">
        <f t="shared" si="0"/>
        <v>121759040</v>
      </c>
      <c r="G25" s="143"/>
    </row>
    <row r="26" spans="1:8" s="125" customFormat="1" ht="21.75" customHeight="1">
      <c r="A26" s="139" t="s">
        <v>192</v>
      </c>
      <c r="B26" s="140">
        <v>263611560</v>
      </c>
      <c r="C26" s="140"/>
      <c r="D26" s="140">
        <v>221671860</v>
      </c>
      <c r="E26" s="140"/>
      <c r="F26" s="140">
        <f t="shared" si="0"/>
        <v>41939700</v>
      </c>
      <c r="G26" s="143"/>
    </row>
    <row r="27" spans="1:8" s="125" customFormat="1" ht="21.75" customHeight="1">
      <c r="A27" s="139" t="s">
        <v>193</v>
      </c>
      <c r="B27" s="140">
        <v>22173222</v>
      </c>
      <c r="C27" s="140"/>
      <c r="D27" s="140">
        <v>7211085</v>
      </c>
      <c r="E27" s="140"/>
      <c r="F27" s="140">
        <f t="shared" si="0"/>
        <v>14962137</v>
      </c>
      <c r="G27" s="143"/>
    </row>
    <row r="28" spans="1:8" s="125" customFormat="1" ht="19.5" customHeight="1">
      <c r="A28" s="139" t="s">
        <v>194</v>
      </c>
      <c r="B28" s="140">
        <v>427635489</v>
      </c>
      <c r="C28" s="140"/>
      <c r="D28" s="140">
        <v>256106736</v>
      </c>
      <c r="E28" s="140"/>
      <c r="F28" s="140">
        <f t="shared" si="0"/>
        <v>171528753</v>
      </c>
      <c r="G28" s="143"/>
    </row>
    <row r="29" spans="1:8" s="125" customFormat="1" ht="21.75" customHeight="1">
      <c r="A29" s="139" t="s">
        <v>195</v>
      </c>
      <c r="B29" s="140">
        <v>438088730</v>
      </c>
      <c r="C29" s="140"/>
      <c r="D29" s="140">
        <v>604646400</v>
      </c>
      <c r="E29" s="140"/>
      <c r="F29" s="140">
        <f t="shared" si="0"/>
        <v>-166557670</v>
      </c>
      <c r="G29" s="143"/>
      <c r="H29" s="143"/>
    </row>
    <row r="30" spans="1:8" s="125" customFormat="1" ht="21.75" customHeight="1">
      <c r="A30" s="139" t="s">
        <v>196</v>
      </c>
      <c r="B30" s="140">
        <v>228086016</v>
      </c>
      <c r="C30" s="140"/>
      <c r="D30" s="140">
        <v>210077580</v>
      </c>
      <c r="E30" s="140"/>
      <c r="F30" s="140">
        <f t="shared" si="0"/>
        <v>18008436</v>
      </c>
      <c r="G30" s="143"/>
    </row>
    <row r="31" spans="1:8" s="125" customFormat="1" ht="21.75" customHeight="1">
      <c r="A31" s="139" t="s">
        <v>197</v>
      </c>
      <c r="B31" s="140">
        <v>427252072</v>
      </c>
      <c r="C31" s="140"/>
      <c r="D31" s="140">
        <v>266384870</v>
      </c>
      <c r="E31" s="140"/>
      <c r="F31" s="140">
        <f t="shared" si="0"/>
        <v>160867202</v>
      </c>
      <c r="G31" s="143"/>
      <c r="H31" s="143"/>
    </row>
    <row r="32" spans="1:8" s="125" customFormat="1" ht="21.75" customHeight="1">
      <c r="A32" s="139" t="s">
        <v>198</v>
      </c>
      <c r="B32" s="140">
        <v>20749427</v>
      </c>
      <c r="C32" s="140"/>
      <c r="D32" s="140">
        <v>20210890</v>
      </c>
      <c r="E32" s="140"/>
      <c r="F32" s="140">
        <f t="shared" si="0"/>
        <v>538537</v>
      </c>
      <c r="G32" s="143"/>
    </row>
    <row r="33" spans="1:8" s="125" customFormat="1" ht="21.75" customHeight="1">
      <c r="A33" s="139" t="s">
        <v>199</v>
      </c>
      <c r="B33" s="140">
        <v>41123200</v>
      </c>
      <c r="C33" s="140"/>
      <c r="D33" s="140">
        <v>20026100</v>
      </c>
      <c r="E33" s="140"/>
      <c r="F33" s="140">
        <f t="shared" si="0"/>
        <v>21097100</v>
      </c>
      <c r="G33" s="143"/>
    </row>
    <row r="34" spans="1:8" s="125" customFormat="1" ht="21.75" customHeight="1">
      <c r="A34" s="139" t="s">
        <v>200</v>
      </c>
      <c r="B34" s="140">
        <v>68818290</v>
      </c>
      <c r="C34" s="140"/>
      <c r="D34" s="140">
        <v>55481950</v>
      </c>
      <c r="E34" s="140"/>
      <c r="F34" s="140">
        <f t="shared" si="0"/>
        <v>13336340</v>
      </c>
      <c r="G34" s="143"/>
    </row>
    <row r="35" spans="1:8" s="125" customFormat="1" ht="21.75" customHeight="1">
      <c r="A35" s="139" t="s">
        <v>201</v>
      </c>
      <c r="B35" s="140">
        <v>25879500</v>
      </c>
      <c r="C35" s="140"/>
      <c r="D35" s="140">
        <v>21395710</v>
      </c>
      <c r="E35" s="140"/>
      <c r="F35" s="140">
        <f t="shared" si="0"/>
        <v>4483790</v>
      </c>
      <c r="G35" s="143"/>
    </row>
    <row r="36" spans="1:8" s="125" customFormat="1" ht="21.75" customHeight="1">
      <c r="A36" s="139" t="s">
        <v>202</v>
      </c>
      <c r="B36" s="140">
        <v>350000</v>
      </c>
      <c r="C36" s="140"/>
      <c r="D36" s="140">
        <v>250000</v>
      </c>
      <c r="E36" s="140"/>
      <c r="F36" s="140">
        <f t="shared" si="0"/>
        <v>100000</v>
      </c>
      <c r="G36" s="143"/>
    </row>
    <row r="37" spans="1:8" s="125" customFormat="1" ht="21.75" customHeight="1">
      <c r="A37" s="139" t="s">
        <v>203</v>
      </c>
      <c r="B37" s="140">
        <v>16303280</v>
      </c>
      <c r="C37" s="140"/>
      <c r="D37" s="140">
        <v>25734210</v>
      </c>
      <c r="E37" s="140"/>
      <c r="F37" s="140">
        <f t="shared" si="0"/>
        <v>-9430930</v>
      </c>
      <c r="G37" s="143"/>
    </row>
    <row r="38" spans="1:8" s="125" customFormat="1" ht="21" customHeight="1">
      <c r="A38" s="139" t="s">
        <v>204</v>
      </c>
      <c r="B38" s="140">
        <v>156744620</v>
      </c>
      <c r="C38" s="140"/>
      <c r="D38" s="140">
        <v>128246930</v>
      </c>
      <c r="E38" s="140"/>
      <c r="F38" s="140">
        <f t="shared" si="0"/>
        <v>28497690</v>
      </c>
      <c r="G38" s="143"/>
      <c r="H38" s="143"/>
    </row>
    <row r="39" spans="1:8" s="125" customFormat="1" ht="21" customHeight="1">
      <c r="A39" s="139" t="s">
        <v>205</v>
      </c>
      <c r="B39" s="140">
        <v>326134960</v>
      </c>
      <c r="C39" s="140"/>
      <c r="D39" s="140">
        <v>211269052</v>
      </c>
      <c r="E39" s="140"/>
      <c r="F39" s="140">
        <f t="shared" si="0"/>
        <v>114865908</v>
      </c>
      <c r="G39" s="143"/>
    </row>
    <row r="40" spans="1:8" s="125" customFormat="1" ht="21" customHeight="1">
      <c r="A40" s="139" t="s">
        <v>206</v>
      </c>
      <c r="B40" s="140">
        <v>304879030</v>
      </c>
      <c r="C40" s="140"/>
      <c r="D40" s="140">
        <v>235405880</v>
      </c>
      <c r="E40" s="140"/>
      <c r="F40" s="140">
        <f t="shared" si="0"/>
        <v>69473150</v>
      </c>
      <c r="G40" s="143"/>
    </row>
    <row r="41" spans="1:8" s="125" customFormat="1" ht="21" customHeight="1">
      <c r="A41" s="139" t="s">
        <v>207</v>
      </c>
      <c r="B41" s="140">
        <v>510537803</v>
      </c>
      <c r="C41" s="140"/>
      <c r="D41" s="140">
        <v>466934930</v>
      </c>
      <c r="E41" s="140"/>
      <c r="F41" s="140">
        <f t="shared" si="0"/>
        <v>43602873</v>
      </c>
      <c r="G41" s="143"/>
    </row>
    <row r="42" spans="1:8" s="125" customFormat="1" ht="21" customHeight="1">
      <c r="A42" s="139" t="s">
        <v>208</v>
      </c>
      <c r="B42" s="140">
        <v>32538200</v>
      </c>
      <c r="C42" s="140"/>
      <c r="D42" s="140">
        <v>31476800</v>
      </c>
      <c r="E42" s="140"/>
      <c r="F42" s="140">
        <f t="shared" si="0"/>
        <v>1061400</v>
      </c>
      <c r="G42" s="143"/>
    </row>
    <row r="43" spans="1:8" s="125" customFormat="1" ht="21" customHeight="1">
      <c r="A43" s="139" t="s">
        <v>209</v>
      </c>
      <c r="B43" s="140">
        <v>10191160</v>
      </c>
      <c r="C43" s="140"/>
      <c r="D43" s="140">
        <v>10623733</v>
      </c>
      <c r="E43" s="140"/>
      <c r="F43" s="140">
        <f t="shared" si="0"/>
        <v>-432573</v>
      </c>
      <c r="G43" s="143"/>
    </row>
    <row r="44" spans="1:8" s="125" customFormat="1" ht="21" customHeight="1">
      <c r="A44" s="139" t="s">
        <v>210</v>
      </c>
      <c r="B44" s="140">
        <v>61654500</v>
      </c>
      <c r="C44" s="140"/>
      <c r="D44" s="140">
        <v>57459495</v>
      </c>
      <c r="E44" s="140"/>
      <c r="F44" s="140">
        <f t="shared" si="0"/>
        <v>4195005</v>
      </c>
      <c r="G44" s="143"/>
    </row>
    <row r="45" spans="1:8" s="125" customFormat="1" ht="21" customHeight="1">
      <c r="A45" s="139" t="s">
        <v>211</v>
      </c>
      <c r="B45" s="140">
        <v>2339678812</v>
      </c>
      <c r="C45" s="140"/>
      <c r="D45" s="140">
        <v>2430123193</v>
      </c>
      <c r="E45" s="140"/>
      <c r="F45" s="140">
        <f t="shared" si="0"/>
        <v>-90444381</v>
      </c>
      <c r="G45" s="143"/>
    </row>
    <row r="46" spans="1:8" s="125" customFormat="1" ht="21" customHeight="1">
      <c r="A46" s="139" t="s">
        <v>212</v>
      </c>
      <c r="B46" s="140">
        <v>199206390</v>
      </c>
      <c r="C46" s="140"/>
      <c r="D46" s="140">
        <v>201851730</v>
      </c>
      <c r="E46" s="140"/>
      <c r="F46" s="140">
        <f t="shared" si="0"/>
        <v>-2645340</v>
      </c>
      <c r="G46" s="143"/>
    </row>
    <row r="47" spans="1:8" s="125" customFormat="1" ht="21" customHeight="1">
      <c r="A47" s="139" t="s">
        <v>213</v>
      </c>
      <c r="B47" s="140">
        <v>30079874</v>
      </c>
      <c r="C47" s="140"/>
      <c r="D47" s="140">
        <v>10046370</v>
      </c>
      <c r="E47" s="140"/>
      <c r="F47" s="140">
        <f t="shared" si="0"/>
        <v>20033504</v>
      </c>
      <c r="G47" s="143"/>
    </row>
    <row r="48" spans="1:8" s="125" customFormat="1" ht="21" customHeight="1">
      <c r="A48" s="139" t="s">
        <v>214</v>
      </c>
      <c r="B48" s="140">
        <v>29742340</v>
      </c>
      <c r="C48" s="140"/>
      <c r="D48" s="140">
        <v>450000</v>
      </c>
      <c r="E48" s="140"/>
      <c r="F48" s="140">
        <f t="shared" si="0"/>
        <v>29292340</v>
      </c>
      <c r="G48" s="143"/>
    </row>
    <row r="49" spans="1:8" s="121" customFormat="1" ht="21" customHeight="1">
      <c r="A49" s="141" t="s">
        <v>215</v>
      </c>
      <c r="B49" s="140"/>
      <c r="C49" s="140">
        <f>C7-C12</f>
        <v>-5537664749</v>
      </c>
      <c r="D49" s="140"/>
      <c r="E49" s="140">
        <f>E7-E12</f>
        <v>-8413679777</v>
      </c>
      <c r="F49" s="140">
        <f>C49-E49</f>
        <v>2876015028</v>
      </c>
    </row>
    <row r="50" spans="1:8" s="121" customFormat="1" ht="21" customHeight="1">
      <c r="A50" s="141" t="s">
        <v>216</v>
      </c>
      <c r="B50" s="140"/>
      <c r="C50" s="140">
        <f>SUM(B51:B60)</f>
        <v>16140565523</v>
      </c>
      <c r="D50" s="140"/>
      <c r="E50" s="140">
        <f>SUM(D51:D60)</f>
        <v>9692669562</v>
      </c>
      <c r="F50" s="140">
        <f>C50-E50</f>
        <v>6447895961</v>
      </c>
    </row>
    <row r="51" spans="1:8" s="125" customFormat="1" ht="21.75" customHeight="1">
      <c r="A51" s="139" t="s">
        <v>217</v>
      </c>
      <c r="B51" s="140">
        <v>44049872</v>
      </c>
      <c r="C51" s="140"/>
      <c r="D51" s="140">
        <v>30393962</v>
      </c>
      <c r="E51" s="140"/>
      <c r="F51" s="140">
        <f t="shared" ref="F51:F58" si="1">B51-D51</f>
        <v>13655910</v>
      </c>
    </row>
    <row r="52" spans="1:8" s="125" customFormat="1" ht="21.75" customHeight="1">
      <c r="A52" s="139" t="s">
        <v>218</v>
      </c>
      <c r="B52" s="140">
        <v>2703688960</v>
      </c>
      <c r="C52" s="140"/>
      <c r="D52" s="140">
        <v>1846678550</v>
      </c>
      <c r="E52" s="140"/>
      <c r="F52" s="140">
        <f t="shared" si="1"/>
        <v>857010410</v>
      </c>
    </row>
    <row r="53" spans="1:8" s="125" customFormat="1" ht="21.75" customHeight="1">
      <c r="A53" s="139" t="s">
        <v>219</v>
      </c>
      <c r="B53" s="140">
        <v>36543000</v>
      </c>
      <c r="C53" s="140"/>
      <c r="D53" s="140">
        <v>27155400</v>
      </c>
      <c r="E53" s="140"/>
      <c r="F53" s="140">
        <f t="shared" si="1"/>
        <v>9387600</v>
      </c>
    </row>
    <row r="54" spans="1:8" s="125" customFormat="1" ht="21.75" customHeight="1">
      <c r="A54" s="139" t="s">
        <v>220</v>
      </c>
      <c r="B54" s="140">
        <v>6590000</v>
      </c>
      <c r="C54" s="140"/>
      <c r="D54" s="140">
        <v>82318000</v>
      </c>
      <c r="E54" s="140"/>
      <c r="F54" s="140">
        <f t="shared" si="1"/>
        <v>-75728000</v>
      </c>
    </row>
    <row r="55" spans="1:8" s="125" customFormat="1" ht="21.75" customHeight="1">
      <c r="A55" s="139" t="s">
        <v>221</v>
      </c>
      <c r="B55" s="140">
        <v>0</v>
      </c>
      <c r="C55" s="140"/>
      <c r="D55" s="140">
        <v>0</v>
      </c>
      <c r="E55" s="140"/>
      <c r="F55" s="140">
        <f>B55-D55</f>
        <v>0</v>
      </c>
    </row>
    <row r="56" spans="1:8" s="125" customFormat="1" ht="21.75" customHeight="1">
      <c r="A56" s="139" t="s">
        <v>222</v>
      </c>
      <c r="B56" s="140">
        <v>478129587</v>
      </c>
      <c r="C56" s="140"/>
      <c r="D56" s="140">
        <v>670152544</v>
      </c>
      <c r="E56" s="140"/>
      <c r="F56" s="140">
        <f t="shared" si="1"/>
        <v>-192022957</v>
      </c>
    </row>
    <row r="57" spans="1:8" s="125" customFormat="1" ht="21.75" customHeight="1">
      <c r="A57" s="139" t="s">
        <v>223</v>
      </c>
      <c r="B57" s="140">
        <v>10368600734</v>
      </c>
      <c r="C57" s="140"/>
      <c r="D57" s="140">
        <v>5739513636</v>
      </c>
      <c r="E57" s="140"/>
      <c r="F57" s="140">
        <f t="shared" si="1"/>
        <v>4629087098</v>
      </c>
    </row>
    <row r="58" spans="1:8" s="125" customFormat="1" ht="21.75" customHeight="1">
      <c r="A58" s="139" t="s">
        <v>224</v>
      </c>
      <c r="B58" s="140">
        <v>2477698370</v>
      </c>
      <c r="C58" s="140"/>
      <c r="D58" s="140">
        <v>1265178470</v>
      </c>
      <c r="E58" s="140"/>
      <c r="F58" s="140">
        <f t="shared" si="1"/>
        <v>1212519900</v>
      </c>
    </row>
    <row r="59" spans="1:8" s="121" customFormat="1" ht="21.75" customHeight="1">
      <c r="A59" s="139" t="s">
        <v>225</v>
      </c>
      <c r="B59" s="140">
        <v>0</v>
      </c>
      <c r="C59" s="140"/>
      <c r="D59" s="140">
        <v>5250000</v>
      </c>
      <c r="E59" s="140"/>
      <c r="F59" s="140">
        <f>B59-D59</f>
        <v>-5250000</v>
      </c>
    </row>
    <row r="60" spans="1:8" s="121" customFormat="1" ht="20.25" customHeight="1">
      <c r="A60" s="139" t="s">
        <v>226</v>
      </c>
      <c r="B60" s="140">
        <v>25265000</v>
      </c>
      <c r="C60" s="140"/>
      <c r="D60" s="140">
        <v>26029000</v>
      </c>
      <c r="E60" s="140"/>
      <c r="F60" s="140">
        <f>B60-D60</f>
        <v>-764000</v>
      </c>
    </row>
    <row r="61" spans="1:8" s="125" customFormat="1" ht="19.5" customHeight="1">
      <c r="A61" s="141" t="s">
        <v>227</v>
      </c>
      <c r="B61" s="140"/>
      <c r="C61" s="140">
        <f>SUM(B62:B68)</f>
        <v>4902046429</v>
      </c>
      <c r="D61" s="140"/>
      <c r="E61" s="140">
        <f>SUM(D62:D68)</f>
        <v>3238282338</v>
      </c>
      <c r="F61" s="140">
        <f>C61-E61</f>
        <v>1663764091</v>
      </c>
    </row>
    <row r="62" spans="1:8" s="125" customFormat="1" ht="19.5" customHeight="1">
      <c r="A62" s="139" t="s">
        <v>9</v>
      </c>
      <c r="B62" s="140">
        <v>52696340</v>
      </c>
      <c r="C62" s="140"/>
      <c r="D62" s="140">
        <v>57200145</v>
      </c>
      <c r="E62" s="140"/>
      <c r="F62" s="140">
        <f t="shared" ref="F62:F68" si="2">B62-D62</f>
        <v>-4503805</v>
      </c>
      <c r="G62" s="143"/>
    </row>
    <row r="63" spans="1:8" s="125" customFormat="1" ht="19.5" customHeight="1">
      <c r="A63" s="139" t="s">
        <v>228</v>
      </c>
      <c r="B63" s="140">
        <v>2169074555</v>
      </c>
      <c r="C63" s="140"/>
      <c r="D63" s="140">
        <v>1740793403</v>
      </c>
      <c r="E63" s="140"/>
      <c r="F63" s="140">
        <f t="shared" si="2"/>
        <v>428281152</v>
      </c>
      <c r="G63" s="143"/>
      <c r="H63" s="143"/>
    </row>
    <row r="64" spans="1:8" s="125" customFormat="1" ht="19.5" customHeight="1">
      <c r="A64" s="139" t="s">
        <v>229</v>
      </c>
      <c r="B64" s="140">
        <v>53100000</v>
      </c>
      <c r="C64" s="140"/>
      <c r="D64" s="140">
        <v>52800000</v>
      </c>
      <c r="E64" s="140"/>
      <c r="F64" s="140">
        <f t="shared" si="2"/>
        <v>300000</v>
      </c>
      <c r="G64" s="143"/>
      <c r="H64" s="143"/>
    </row>
    <row r="65" spans="1:7" s="125" customFormat="1" ht="19.5" customHeight="1">
      <c r="A65" s="139" t="s">
        <v>230</v>
      </c>
      <c r="B65" s="140">
        <v>181330069</v>
      </c>
      <c r="C65" s="140"/>
      <c r="D65" s="140">
        <v>205442630</v>
      </c>
      <c r="E65" s="140"/>
      <c r="F65" s="140">
        <f t="shared" si="2"/>
        <v>-24112561</v>
      </c>
      <c r="G65" s="143"/>
    </row>
    <row r="66" spans="1:7" s="125" customFormat="1" ht="19.5" customHeight="1">
      <c r="A66" s="139" t="s">
        <v>231</v>
      </c>
      <c r="B66" s="140">
        <v>2286411850</v>
      </c>
      <c r="C66" s="140"/>
      <c r="D66" s="140">
        <v>1182046160</v>
      </c>
      <c r="E66" s="140"/>
      <c r="F66" s="140">
        <f t="shared" si="2"/>
        <v>1104365690</v>
      </c>
      <c r="G66" s="143"/>
    </row>
    <row r="67" spans="1:7" s="125" customFormat="1" ht="19.5" customHeight="1">
      <c r="A67" s="139" t="s">
        <v>232</v>
      </c>
      <c r="B67" s="140"/>
      <c r="C67" s="140"/>
      <c r="D67" s="140"/>
      <c r="E67" s="140"/>
      <c r="F67" s="140">
        <f t="shared" si="2"/>
        <v>0</v>
      </c>
      <c r="G67" s="143"/>
    </row>
    <row r="68" spans="1:7" s="121" customFormat="1" ht="19.5" customHeight="1">
      <c r="A68" s="139" t="s">
        <v>233</v>
      </c>
      <c r="B68" s="140">
        <v>159433615</v>
      </c>
      <c r="C68" s="140"/>
      <c r="D68" s="140">
        <v>0</v>
      </c>
      <c r="E68" s="140"/>
      <c r="F68" s="140">
        <f t="shared" si="2"/>
        <v>159433615</v>
      </c>
    </row>
    <row r="69" spans="1:7" s="121" customFormat="1" ht="21.75" customHeight="1">
      <c r="A69" s="141" t="s">
        <v>234</v>
      </c>
      <c r="B69" s="140"/>
      <c r="C69" s="39">
        <f>C49+C50-C61</f>
        <v>5700854345</v>
      </c>
      <c r="D69" s="140"/>
      <c r="E69" s="140">
        <v>-1959292553</v>
      </c>
      <c r="F69" s="140">
        <f>C69-E69</f>
        <v>7660146898</v>
      </c>
    </row>
    <row r="70" spans="1:7" s="121" customFormat="1" ht="21.75" customHeight="1">
      <c r="A70" s="141" t="s">
        <v>235</v>
      </c>
      <c r="B70" s="140"/>
      <c r="C70" s="140"/>
      <c r="D70" s="140"/>
      <c r="E70" s="140"/>
      <c r="F70" s="140">
        <f t="shared" ref="F70:F73" si="3">C70-E70</f>
        <v>0</v>
      </c>
    </row>
    <row r="71" spans="1:7" s="121" customFormat="1" ht="29.25" customHeight="1">
      <c r="A71" s="144" t="s">
        <v>236</v>
      </c>
      <c r="B71" s="140"/>
      <c r="C71" s="140">
        <f>C69-C70</f>
        <v>5700854345</v>
      </c>
      <c r="D71" s="140"/>
      <c r="E71" s="140">
        <v>-1959292553</v>
      </c>
      <c r="F71" s="140">
        <f t="shared" si="3"/>
        <v>7660146898</v>
      </c>
    </row>
    <row r="72" spans="1:7" s="121" customFormat="1" ht="25.5" customHeight="1">
      <c r="A72" s="144" t="s">
        <v>237</v>
      </c>
      <c r="B72" s="140"/>
      <c r="C72" s="140"/>
      <c r="D72" s="140"/>
      <c r="E72" s="140"/>
      <c r="F72" s="140">
        <f t="shared" si="3"/>
        <v>0</v>
      </c>
    </row>
    <row r="73" spans="1:7" s="121" customFormat="1" ht="25.5" customHeight="1">
      <c r="A73" s="144" t="s">
        <v>238</v>
      </c>
      <c r="B73" s="140"/>
      <c r="C73" s="140">
        <v>131377965</v>
      </c>
      <c r="D73" s="140"/>
      <c r="E73" s="140">
        <v>115091661</v>
      </c>
      <c r="F73" s="140">
        <f t="shared" si="3"/>
        <v>16286304</v>
      </c>
    </row>
    <row r="74" spans="1:7" s="125" customFormat="1" ht="21.75" customHeight="1">
      <c r="A74" s="141" t="s">
        <v>239</v>
      </c>
      <c r="B74" s="140"/>
      <c r="C74" s="40">
        <f>C69-C70-C72+C73</f>
        <v>5832232310</v>
      </c>
      <c r="D74" s="140"/>
      <c r="E74" s="40">
        <f>E69-E70-E72+E73</f>
        <v>-1844200892</v>
      </c>
      <c r="F74" s="140">
        <f>C74-E74</f>
        <v>7676433202</v>
      </c>
    </row>
  </sheetData>
  <mergeCells count="2">
    <mergeCell ref="A5:A6"/>
    <mergeCell ref="F5:F6"/>
  </mergeCells>
  <phoneticPr fontId="2" type="noConversion"/>
  <printOptions horizontalCentered="1"/>
  <pageMargins left="0.39370078740157483" right="0.43307086614173229" top="0.98425196850393704" bottom="0.98425196850393704" header="0.51181102362204722" footer="0.51181102362204722"/>
  <pageSetup paperSize="9" scale="77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F39"/>
  <sheetViews>
    <sheetView zoomScaleNormal="100" workbookViewId="0">
      <pane xSplit="1" ySplit="6" topLeftCell="B7" activePane="bottomRight" state="frozen"/>
      <selection activeCell="D53" sqref="D53"/>
      <selection pane="topRight" activeCell="D53" sqref="D53"/>
      <selection pane="bottomLeft" activeCell="D53" sqref="D53"/>
      <selection pane="bottomRight" activeCell="J15" sqref="J15"/>
    </sheetView>
  </sheetViews>
  <sheetFormatPr defaultRowHeight="13.5"/>
  <cols>
    <col min="1" max="1" width="21.77734375" style="7" customWidth="1"/>
    <col min="2" max="2" width="13.5546875" style="7" customWidth="1"/>
    <col min="3" max="3" width="13.44140625" style="7" bestFit="1" customWidth="1"/>
    <col min="4" max="4" width="12.88671875" style="7" customWidth="1"/>
    <col min="5" max="5" width="12.77734375" style="7" customWidth="1"/>
    <col min="6" max="6" width="13.6640625" style="7" bestFit="1" customWidth="1"/>
    <col min="7" max="16384" width="8.88671875" style="7"/>
  </cols>
  <sheetData>
    <row r="1" spans="1:6" ht="30" customHeight="1">
      <c r="A1" s="4" t="s">
        <v>4</v>
      </c>
      <c r="B1" s="20"/>
      <c r="C1" s="20"/>
      <c r="D1" s="20"/>
      <c r="E1" s="20"/>
    </row>
    <row r="2" spans="1:6" ht="20.100000000000001" customHeight="1">
      <c r="A2" s="5" t="str">
        <f>손익계산서!A2</f>
        <v>제39(당)기  2021년1월 1일부터     2021년 12월 31일까지</v>
      </c>
      <c r="B2" s="6"/>
      <c r="C2" s="6"/>
      <c r="D2" s="6"/>
      <c r="E2" s="6"/>
      <c r="F2" s="6"/>
    </row>
    <row r="3" spans="1:6" ht="20.100000000000001" customHeight="1">
      <c r="A3" s="5" t="str">
        <f>손익계산서!A3</f>
        <v>제38(전)기  2020년1월 1일부터     2020년 12월 31일까지</v>
      </c>
      <c r="B3" s="6"/>
      <c r="C3" s="6"/>
      <c r="D3" s="6"/>
      <c r="E3" s="6"/>
      <c r="F3" s="6"/>
    </row>
    <row r="4" spans="1:6" ht="20.100000000000001" customHeight="1">
      <c r="A4" s="7" t="str">
        <f>재무상태표!A5</f>
        <v>충청남도 서산의료원</v>
      </c>
      <c r="E4" s="8"/>
      <c r="F4" s="8" t="s">
        <v>11</v>
      </c>
    </row>
    <row r="5" spans="1:6" ht="21" customHeight="1">
      <c r="A5" s="89" t="s">
        <v>12</v>
      </c>
      <c r="B5" s="9" t="str">
        <f>재무상태표!B6</f>
        <v>제 39(당) 기</v>
      </c>
      <c r="C5" s="9"/>
      <c r="D5" s="9" t="str">
        <f>재무상태표!D6</f>
        <v>제 38(전) 기</v>
      </c>
      <c r="E5" s="9"/>
      <c r="F5" s="91" t="s">
        <v>14</v>
      </c>
    </row>
    <row r="6" spans="1:6" ht="21" customHeight="1" thickBot="1">
      <c r="A6" s="90"/>
      <c r="B6" s="11" t="s">
        <v>13</v>
      </c>
      <c r="C6" s="11"/>
      <c r="D6" s="11" t="s">
        <v>13</v>
      </c>
      <c r="E6" s="12"/>
      <c r="F6" s="92"/>
    </row>
    <row r="7" spans="1:6" ht="27.75" customHeight="1" thickTop="1">
      <c r="A7" s="13" t="s">
        <v>31</v>
      </c>
      <c r="B7" s="29"/>
      <c r="C7" s="29">
        <f>SUM(B8:B9)</f>
        <v>487574000</v>
      </c>
      <c r="D7" s="29"/>
      <c r="E7" s="29">
        <f>SUM(D8:D9)</f>
        <v>487574000</v>
      </c>
      <c r="F7" s="29">
        <f>C7-E7</f>
        <v>0</v>
      </c>
    </row>
    <row r="8" spans="1:6" ht="27.75" customHeight="1">
      <c r="A8" s="26" t="s">
        <v>15</v>
      </c>
      <c r="B8" s="29">
        <f>재무상태표!B79</f>
        <v>487574000</v>
      </c>
      <c r="C8" s="29"/>
      <c r="D8" s="29">
        <f>재무상태표!D79</f>
        <v>487574000</v>
      </c>
      <c r="E8" s="29"/>
      <c r="F8" s="29">
        <f>B8-D8</f>
        <v>0</v>
      </c>
    </row>
    <row r="9" spans="1:6" ht="27.75" customHeight="1">
      <c r="A9" s="26" t="s">
        <v>18</v>
      </c>
      <c r="B9" s="29">
        <v>0</v>
      </c>
      <c r="C9" s="30"/>
      <c r="D9" s="29">
        <f>'[1]BS41-42'!D79</f>
        <v>0</v>
      </c>
      <c r="E9" s="29"/>
      <c r="F9" s="29">
        <f>B9-D9</f>
        <v>0</v>
      </c>
    </row>
    <row r="10" spans="1:6" ht="27.75" customHeight="1">
      <c r="A10" s="13" t="s">
        <v>19</v>
      </c>
      <c r="B10" s="31"/>
      <c r="C10" s="29">
        <f>B11+B12</f>
        <v>0</v>
      </c>
      <c r="D10" s="31"/>
      <c r="E10" s="29">
        <f>D11+D12</f>
        <v>0</v>
      </c>
      <c r="F10" s="29">
        <f>B10-D10</f>
        <v>0</v>
      </c>
    </row>
    <row r="11" spans="1:6" ht="27.75" customHeight="1">
      <c r="A11" s="26" t="s">
        <v>20</v>
      </c>
      <c r="B11" s="29"/>
      <c r="C11" s="29"/>
      <c r="D11" s="29"/>
      <c r="E11" s="29"/>
      <c r="F11" s="29"/>
    </row>
    <row r="12" spans="1:6" ht="27.75" customHeight="1">
      <c r="A12" s="26" t="s">
        <v>32</v>
      </c>
      <c r="B12" s="29"/>
      <c r="C12" s="29"/>
      <c r="D12" s="29"/>
      <c r="E12" s="29"/>
      <c r="F12" s="29"/>
    </row>
    <row r="13" spans="1:6" ht="27.75" customHeight="1">
      <c r="A13" s="27" t="s">
        <v>21</v>
      </c>
      <c r="B13" s="32"/>
      <c r="C13" s="32">
        <f>SUM(B15:B21)</f>
        <v>3969342974</v>
      </c>
      <c r="D13" s="32"/>
      <c r="E13" s="32">
        <f>SUM(D15:D21)</f>
        <v>2015179701</v>
      </c>
      <c r="F13" s="32">
        <f>C13-E13</f>
        <v>1954163273</v>
      </c>
    </row>
    <row r="14" spans="1:6" ht="27.75" customHeight="1">
      <c r="A14" s="26" t="s">
        <v>33</v>
      </c>
      <c r="B14" s="29"/>
      <c r="C14" s="29"/>
      <c r="D14" s="29"/>
      <c r="E14" s="29"/>
      <c r="F14" s="29">
        <f>B14-D14</f>
        <v>0</v>
      </c>
    </row>
    <row r="15" spans="1:6" ht="27.75" customHeight="1">
      <c r="A15" s="26" t="s">
        <v>34</v>
      </c>
      <c r="B15" s="29">
        <f>E28</f>
        <v>2015179701</v>
      </c>
      <c r="C15" s="29"/>
      <c r="D15" s="41">
        <v>3859380593</v>
      </c>
      <c r="E15" s="29"/>
      <c r="F15" s="29">
        <f>B15-D15</f>
        <v>-1844200892</v>
      </c>
    </row>
    <row r="16" spans="1:6" ht="27.75" customHeight="1">
      <c r="A16" s="26" t="s">
        <v>240</v>
      </c>
      <c r="B16" s="29">
        <v>-3878069037</v>
      </c>
      <c r="C16" s="29"/>
      <c r="D16" s="29"/>
      <c r="E16" s="31"/>
      <c r="F16" s="29">
        <f>B16-D16</f>
        <v>-3878069037</v>
      </c>
    </row>
    <row r="17" spans="1:6" ht="27.75" customHeight="1">
      <c r="A17" s="26" t="s">
        <v>35</v>
      </c>
      <c r="B17" s="29">
        <v>0</v>
      </c>
      <c r="C17" s="29"/>
      <c r="D17" s="31"/>
      <c r="E17" s="29"/>
      <c r="F17" s="29"/>
    </row>
    <row r="18" spans="1:6" ht="27.75" customHeight="1">
      <c r="A18" s="26" t="s">
        <v>36</v>
      </c>
      <c r="B18" s="29"/>
      <c r="C18" s="29"/>
      <c r="D18" s="31">
        <v>0</v>
      </c>
      <c r="E18" s="29"/>
      <c r="F18" s="29"/>
    </row>
    <row r="19" spans="1:6" ht="27.75" customHeight="1">
      <c r="A19" s="26" t="s">
        <v>37</v>
      </c>
      <c r="B19" s="29"/>
      <c r="C19" s="29"/>
      <c r="D19" s="29"/>
      <c r="E19" s="29"/>
      <c r="F19" s="29"/>
    </row>
    <row r="20" spans="1:6" ht="27.75" customHeight="1">
      <c r="A20" s="26" t="s">
        <v>38</v>
      </c>
      <c r="B20" s="29">
        <f>손익계산서!C74</f>
        <v>5832232310</v>
      </c>
      <c r="C20" s="29"/>
      <c r="D20" s="29">
        <f>손익계산서!E74</f>
        <v>-1844200892</v>
      </c>
      <c r="E20" s="29"/>
      <c r="F20" s="29">
        <f>B20-D20</f>
        <v>7676433202</v>
      </c>
    </row>
    <row r="21" spans="1:6" ht="27.75" customHeight="1">
      <c r="A21" s="26" t="s">
        <v>39</v>
      </c>
      <c r="B21" s="29"/>
      <c r="C21" s="29"/>
      <c r="D21" s="29"/>
      <c r="E21" s="29"/>
      <c r="F21" s="29">
        <f>B21-D21</f>
        <v>0</v>
      </c>
    </row>
    <row r="22" spans="1:6" ht="27.75" customHeight="1">
      <c r="A22" s="13" t="s">
        <v>40</v>
      </c>
      <c r="B22" s="29"/>
      <c r="C22" s="29">
        <f>B24</f>
        <v>0</v>
      </c>
      <c r="D22" s="29"/>
      <c r="E22" s="29">
        <f>D24</f>
        <v>0</v>
      </c>
      <c r="F22" s="29">
        <f>C22-E22</f>
        <v>0</v>
      </c>
    </row>
    <row r="23" spans="1:6" ht="27.75" customHeight="1">
      <c r="A23" s="26" t="s">
        <v>41</v>
      </c>
      <c r="B23" s="29"/>
      <c r="C23" s="29"/>
      <c r="D23" s="29"/>
      <c r="E23" s="29"/>
      <c r="F23" s="29"/>
    </row>
    <row r="24" spans="1:6" ht="27.75" customHeight="1">
      <c r="A24" s="26" t="s">
        <v>42</v>
      </c>
      <c r="B24" s="29"/>
      <c r="C24" s="29"/>
      <c r="D24" s="29"/>
      <c r="E24" s="29"/>
      <c r="F24" s="29">
        <f>B24-D24</f>
        <v>0</v>
      </c>
    </row>
    <row r="25" spans="1:6" ht="27.75" customHeight="1">
      <c r="A25" s="13" t="s">
        <v>43</v>
      </c>
      <c r="B25" s="29"/>
      <c r="C25" s="29"/>
      <c r="D25" s="31"/>
      <c r="E25" s="29"/>
      <c r="F25" s="29"/>
    </row>
    <row r="26" spans="1:6" ht="27.75" customHeight="1">
      <c r="A26" s="26" t="s">
        <v>44</v>
      </c>
      <c r="B26" s="29"/>
      <c r="C26" s="29"/>
      <c r="D26" s="31"/>
      <c r="E26" s="29"/>
      <c r="F26" s="29"/>
    </row>
    <row r="27" spans="1:6" ht="27.75" customHeight="1">
      <c r="A27" s="26" t="s">
        <v>45</v>
      </c>
      <c r="B27" s="29"/>
      <c r="C27" s="29"/>
      <c r="D27" s="29"/>
      <c r="E27" s="29"/>
      <c r="F27" s="29"/>
    </row>
    <row r="28" spans="1:6" ht="19.5" customHeight="1">
      <c r="A28" s="13" t="s">
        <v>46</v>
      </c>
      <c r="B28" s="29"/>
      <c r="C28" s="29">
        <f>C13+C22</f>
        <v>3969342974</v>
      </c>
      <c r="D28" s="29"/>
      <c r="E28" s="29">
        <f>E13+E22</f>
        <v>2015179701</v>
      </c>
      <c r="F28" s="29">
        <f>C28-E28</f>
        <v>1954163273</v>
      </c>
    </row>
    <row r="29" spans="1:6" ht="27.75" customHeight="1">
      <c r="A29" s="28" t="s">
        <v>47</v>
      </c>
      <c r="B29" s="33"/>
      <c r="C29" s="33"/>
      <c r="D29" s="33"/>
      <c r="E29" s="33"/>
      <c r="F29" s="33">
        <f>B29-D29</f>
        <v>0</v>
      </c>
    </row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</sheetData>
  <mergeCells count="2">
    <mergeCell ref="A5:A6"/>
    <mergeCell ref="F5:F6"/>
  </mergeCells>
  <phoneticPr fontId="2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88" orientation="portrait" r:id="rId1"/>
  <headerFooter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65"/>
  <sheetViews>
    <sheetView zoomScaleNormal="100" workbookViewId="0">
      <pane xSplit="1" ySplit="6" topLeftCell="B7" activePane="bottomRight" state="frozen"/>
      <selection activeCell="D53" sqref="D53"/>
      <selection pane="topRight" activeCell="D53" sqref="D53"/>
      <selection pane="bottomLeft" activeCell="D53" sqref="D53"/>
      <selection pane="bottomRight" activeCell="C12" sqref="C12"/>
    </sheetView>
  </sheetViews>
  <sheetFormatPr defaultRowHeight="13.5"/>
  <cols>
    <col min="1" max="1" width="26.6640625" style="22" customWidth="1"/>
    <col min="2" max="2" width="14.5546875" style="24" bestFit="1" customWidth="1"/>
    <col min="3" max="3" width="14.44140625" style="25" customWidth="1"/>
    <col min="4" max="4" width="14.5546875" style="24" bestFit="1" customWidth="1"/>
    <col min="5" max="5" width="14" style="25" customWidth="1"/>
    <col min="6" max="6" width="8.88671875" style="25"/>
    <col min="7" max="16384" width="8.88671875" style="7"/>
  </cols>
  <sheetData>
    <row r="1" spans="1:6" ht="30" customHeight="1">
      <c r="A1" s="14" t="s">
        <v>3</v>
      </c>
      <c r="B1" s="21"/>
      <c r="C1" s="14"/>
      <c r="D1" s="21"/>
      <c r="E1" s="14"/>
      <c r="F1" s="7"/>
    </row>
    <row r="2" spans="1:6" ht="20.100000000000001" customHeight="1">
      <c r="A2" s="5" t="str">
        <f>손익계산서!A2</f>
        <v>제39(당)기  2021년1월 1일부터     2021년 12월 31일까지</v>
      </c>
      <c r="B2" s="6"/>
      <c r="C2" s="6"/>
      <c r="D2" s="6"/>
      <c r="E2" s="6"/>
      <c r="F2" s="7"/>
    </row>
    <row r="3" spans="1:6" ht="20.100000000000001" customHeight="1">
      <c r="A3" s="5" t="str">
        <f>손익계산서!A3</f>
        <v>제38(전)기  2020년1월 1일부터     2020년 12월 31일까지</v>
      </c>
      <c r="B3" s="6"/>
      <c r="C3" s="6"/>
      <c r="D3" s="6"/>
      <c r="E3" s="6"/>
      <c r="F3" s="7"/>
    </row>
    <row r="4" spans="1:6" ht="20.100000000000001" customHeight="1">
      <c r="A4" s="22" t="str">
        <f>재무상태표!A5</f>
        <v>충청남도 서산의료원</v>
      </c>
      <c r="B4" s="21"/>
      <c r="C4" s="22"/>
      <c r="D4" s="21"/>
      <c r="E4" s="23" t="s">
        <v>11</v>
      </c>
      <c r="F4" s="7"/>
    </row>
    <row r="5" spans="1:6" ht="16.5" customHeight="1">
      <c r="A5" s="89" t="s">
        <v>12</v>
      </c>
      <c r="B5" s="93" t="str">
        <f>재무상태표!B6</f>
        <v>제 39(당) 기</v>
      </c>
      <c r="C5" s="94"/>
      <c r="D5" s="93" t="str">
        <f>재무상태표!D6</f>
        <v>제 38(전) 기</v>
      </c>
      <c r="E5" s="94"/>
      <c r="F5" s="7"/>
    </row>
    <row r="6" spans="1:6" ht="16.5" customHeight="1">
      <c r="A6" s="89"/>
      <c r="B6" s="95" t="s">
        <v>25</v>
      </c>
      <c r="C6" s="96"/>
      <c r="D6" s="95" t="s">
        <v>25</v>
      </c>
      <c r="E6" s="96"/>
      <c r="F6" s="7"/>
    </row>
    <row r="7" spans="1:6" s="125" customFormat="1" ht="19.5" customHeight="1">
      <c r="A7" s="145" t="s">
        <v>241</v>
      </c>
      <c r="B7" s="146"/>
      <c r="C7" s="147">
        <f>SUM(B8,B9,B13,B17)</f>
        <v>4218486627</v>
      </c>
      <c r="D7" s="146"/>
      <c r="E7" s="148">
        <f>SUM(D8,D9,D13,D17)</f>
        <v>-172664114</v>
      </c>
    </row>
    <row r="8" spans="1:6" s="125" customFormat="1" ht="19.5" customHeight="1">
      <c r="A8" s="149" t="s">
        <v>242</v>
      </c>
      <c r="B8" s="146">
        <f>'[2]PL43-44'!C74</f>
        <v>5832232310</v>
      </c>
      <c r="C8" s="150"/>
      <c r="D8" s="146">
        <f>'[2]PL43-44'!E74</f>
        <v>-1844200892</v>
      </c>
      <c r="E8" s="150"/>
    </row>
    <row r="9" spans="1:6" s="125" customFormat="1" ht="19.5" customHeight="1">
      <c r="A9" s="151" t="s">
        <v>243</v>
      </c>
      <c r="B9" s="146">
        <f>SUM(B10:B12)</f>
        <v>558948769</v>
      </c>
      <c r="C9" s="150"/>
      <c r="D9" s="146">
        <v>515345896</v>
      </c>
      <c r="E9" s="150"/>
    </row>
    <row r="10" spans="1:6" s="125" customFormat="1" ht="19.5" customHeight="1">
      <c r="A10" s="149" t="s">
        <v>244</v>
      </c>
      <c r="B10" s="146">
        <v>558948769</v>
      </c>
      <c r="C10" s="150"/>
      <c r="D10" s="146">
        <v>515345896</v>
      </c>
      <c r="E10" s="150"/>
    </row>
    <row r="11" spans="1:6" s="125" customFormat="1" ht="19.5" customHeight="1">
      <c r="A11" s="149" t="s">
        <v>245</v>
      </c>
      <c r="B11" s="146">
        <f>'[2]PL43-44'!B67</f>
        <v>0</v>
      </c>
      <c r="C11" s="150"/>
      <c r="D11" s="146">
        <v>0</v>
      </c>
      <c r="E11" s="150"/>
    </row>
    <row r="12" spans="1:6" s="125" customFormat="1" ht="19.5" customHeight="1">
      <c r="A12" s="149" t="s">
        <v>246</v>
      </c>
      <c r="B12" s="146"/>
      <c r="C12" s="150"/>
      <c r="D12" s="146"/>
      <c r="E12" s="150"/>
    </row>
    <row r="13" spans="1:6" s="125" customFormat="1" ht="19.5" customHeight="1">
      <c r="A13" s="151" t="s">
        <v>247</v>
      </c>
      <c r="B13" s="146">
        <f>-SUM(B14:B16)</f>
        <v>-4016037002</v>
      </c>
      <c r="C13" s="150"/>
      <c r="D13" s="146">
        <f>-SUM(D14:D15)</f>
        <v>-197409661</v>
      </c>
      <c r="E13" s="150"/>
    </row>
    <row r="14" spans="1:6" s="125" customFormat="1" ht="19.5" customHeight="1">
      <c r="A14" s="149" t="s">
        <v>248</v>
      </c>
      <c r="B14" s="146">
        <f>'[2]PL43-44'!B54</f>
        <v>6590000</v>
      </c>
      <c r="C14" s="150"/>
      <c r="D14" s="152">
        <v>82318000</v>
      </c>
      <c r="E14" s="150"/>
    </row>
    <row r="15" spans="1:6" s="125" customFormat="1" ht="19.5" customHeight="1">
      <c r="A15" s="149" t="s">
        <v>249</v>
      </c>
      <c r="B15" s="146">
        <v>131377965</v>
      </c>
      <c r="C15" s="150"/>
      <c r="D15" s="152">
        <v>115091661</v>
      </c>
      <c r="E15" s="150"/>
    </row>
    <row r="16" spans="1:6" s="125" customFormat="1" ht="19.5" customHeight="1">
      <c r="A16" s="149" t="s">
        <v>250</v>
      </c>
      <c r="B16" s="146">
        <v>3878069037</v>
      </c>
      <c r="C16" s="150"/>
      <c r="D16" s="152"/>
      <c r="E16" s="150"/>
    </row>
    <row r="17" spans="1:5" s="125" customFormat="1" ht="19.5" customHeight="1">
      <c r="A17" s="151" t="s">
        <v>251</v>
      </c>
      <c r="B17" s="146">
        <f>SUM(B18:B30)</f>
        <v>1843342550</v>
      </c>
      <c r="C17" s="150"/>
      <c r="D17" s="152">
        <v>1353600543</v>
      </c>
      <c r="E17" s="150"/>
    </row>
    <row r="18" spans="1:5" s="125" customFormat="1" ht="19.5" customHeight="1">
      <c r="A18" s="149" t="s">
        <v>252</v>
      </c>
      <c r="B18" s="146">
        <v>-776947228</v>
      </c>
      <c r="C18" s="150"/>
      <c r="D18" s="146">
        <v>-657289113</v>
      </c>
      <c r="E18" s="150"/>
    </row>
    <row r="19" spans="1:5" s="125" customFormat="1" ht="19.5" customHeight="1">
      <c r="A19" s="149" t="s">
        <v>253</v>
      </c>
      <c r="B19" s="146">
        <v>421339</v>
      </c>
      <c r="C19" s="150"/>
      <c r="D19" s="146">
        <v>-301569627</v>
      </c>
      <c r="E19" s="150"/>
    </row>
    <row r="20" spans="1:5" s="125" customFormat="1" ht="19.5" customHeight="1">
      <c r="A20" s="149" t="s">
        <v>254</v>
      </c>
      <c r="B20" s="146">
        <v>-1443540</v>
      </c>
      <c r="C20" s="146"/>
      <c r="D20" s="146">
        <v>4463210</v>
      </c>
      <c r="E20" s="150"/>
    </row>
    <row r="21" spans="1:5" s="125" customFormat="1" ht="19.5" customHeight="1">
      <c r="A21" s="149" t="s">
        <v>255</v>
      </c>
      <c r="B21" s="146">
        <v>-8368700</v>
      </c>
      <c r="C21" s="150"/>
      <c r="D21" s="146">
        <v>-4139000</v>
      </c>
      <c r="E21" s="150"/>
    </row>
    <row r="22" spans="1:5" s="125" customFormat="1" ht="19.5" customHeight="1">
      <c r="A22" s="149" t="s">
        <v>256</v>
      </c>
      <c r="B22" s="146">
        <v>-5905898</v>
      </c>
      <c r="C22" s="150"/>
      <c r="D22" s="146">
        <v>-2011164</v>
      </c>
      <c r="E22" s="150"/>
    </row>
    <row r="23" spans="1:5" s="125" customFormat="1" ht="19.5" customHeight="1">
      <c r="A23" s="149" t="s">
        <v>257</v>
      </c>
      <c r="B23" s="146">
        <v>-50515618</v>
      </c>
      <c r="C23" s="150"/>
      <c r="D23" s="146">
        <v>-57747380</v>
      </c>
      <c r="E23" s="150"/>
    </row>
    <row r="24" spans="1:5" s="125" customFormat="1" ht="19.5" customHeight="1">
      <c r="A24" s="149" t="s">
        <v>258</v>
      </c>
      <c r="B24" s="146">
        <v>63147569</v>
      </c>
      <c r="C24" s="150"/>
      <c r="D24" s="146">
        <v>356993646</v>
      </c>
      <c r="E24" s="150"/>
    </row>
    <row r="25" spans="1:5" s="125" customFormat="1" ht="19.5" customHeight="1">
      <c r="A25" s="149" t="s">
        <v>259</v>
      </c>
      <c r="B25" s="146">
        <v>106776120</v>
      </c>
      <c r="C25" s="150"/>
      <c r="D25" s="146">
        <v>-72306510</v>
      </c>
      <c r="E25" s="150"/>
    </row>
    <row r="26" spans="1:5" s="125" customFormat="1" ht="19.5" customHeight="1">
      <c r="A26" s="149" t="s">
        <v>260</v>
      </c>
      <c r="B26" s="146">
        <v>0</v>
      </c>
      <c r="C26" s="150"/>
      <c r="D26" s="146">
        <v>0</v>
      </c>
      <c r="E26" s="150"/>
    </row>
    <row r="27" spans="1:5" s="125" customFormat="1" ht="19.5" customHeight="1">
      <c r="A27" s="149" t="s">
        <v>261</v>
      </c>
      <c r="B27" s="146">
        <v>80016860</v>
      </c>
      <c r="C27" s="150"/>
      <c r="D27" s="146">
        <v>234358790</v>
      </c>
      <c r="E27" s="150"/>
    </row>
    <row r="28" spans="1:5" s="125" customFormat="1" ht="19.5" customHeight="1">
      <c r="A28" s="149" t="s">
        <v>262</v>
      </c>
      <c r="B28" s="146">
        <v>0</v>
      </c>
      <c r="C28" s="150"/>
      <c r="D28" s="146">
        <v>-4213000</v>
      </c>
      <c r="E28" s="150"/>
    </row>
    <row r="29" spans="1:5" s="125" customFormat="1" ht="19.5" customHeight="1">
      <c r="A29" s="149" t="s">
        <v>263</v>
      </c>
      <c r="B29" s="146">
        <v>203697316</v>
      </c>
      <c r="C29" s="150"/>
      <c r="D29" s="146">
        <v>347598021</v>
      </c>
      <c r="E29" s="150"/>
    </row>
    <row r="30" spans="1:5" s="125" customFormat="1" ht="19.5" customHeight="1">
      <c r="A30" s="151" t="s">
        <v>264</v>
      </c>
      <c r="B30" s="146">
        <v>2232464330</v>
      </c>
      <c r="C30" s="150"/>
      <c r="D30" s="146">
        <v>1509462670</v>
      </c>
      <c r="E30" s="150"/>
    </row>
    <row r="31" spans="1:5" s="125" customFormat="1" ht="19.5" customHeight="1">
      <c r="A31" s="153" t="s">
        <v>265</v>
      </c>
      <c r="B31" s="154"/>
      <c r="C31" s="155">
        <f>SUM(B32,B42)</f>
        <v>-10451384828</v>
      </c>
      <c r="D31" s="154"/>
      <c r="E31" s="155">
        <f>SUM(D32,D42)</f>
        <v>-8991890610</v>
      </c>
    </row>
    <row r="32" spans="1:5" s="125" customFormat="1" ht="19.5" customHeight="1">
      <c r="A32" s="151" t="s">
        <v>266</v>
      </c>
      <c r="B32" s="146">
        <f>SUM(B33:B41)</f>
        <v>227799000</v>
      </c>
      <c r="C32" s="150"/>
      <c r="D32" s="146">
        <v>383815000</v>
      </c>
      <c r="E32" s="150"/>
    </row>
    <row r="33" spans="1:5" s="125" customFormat="1" ht="19.5" customHeight="1">
      <c r="A33" s="149" t="s">
        <v>267</v>
      </c>
      <c r="B33" s="146">
        <v>221000000</v>
      </c>
      <c r="C33" s="150"/>
      <c r="D33" s="146">
        <v>300000000</v>
      </c>
      <c r="E33" s="150"/>
    </row>
    <row r="34" spans="1:5" s="125" customFormat="1" ht="19.5" customHeight="1">
      <c r="A34" s="149" t="s">
        <v>268</v>
      </c>
      <c r="B34" s="146">
        <v>0</v>
      </c>
      <c r="C34" s="150"/>
      <c r="D34" s="146">
        <v>0</v>
      </c>
      <c r="E34" s="150"/>
    </row>
    <row r="35" spans="1:5" s="125" customFormat="1" ht="19.5" customHeight="1">
      <c r="A35" s="156" t="s">
        <v>269</v>
      </c>
      <c r="B35" s="157">
        <v>0</v>
      </c>
      <c r="C35" s="158"/>
      <c r="D35" s="157">
        <v>0</v>
      </c>
      <c r="E35" s="158"/>
    </row>
    <row r="36" spans="1:5" s="125" customFormat="1" ht="19.5" customHeight="1">
      <c r="A36" s="159" t="s">
        <v>270</v>
      </c>
      <c r="B36" s="154">
        <v>0</v>
      </c>
      <c r="C36" s="160"/>
      <c r="D36" s="154">
        <v>0</v>
      </c>
      <c r="E36" s="160"/>
    </row>
    <row r="37" spans="1:5" s="125" customFormat="1" ht="22.5" customHeight="1">
      <c r="A37" s="149" t="s">
        <v>271</v>
      </c>
      <c r="B37" s="146">
        <v>0</v>
      </c>
      <c r="C37" s="150"/>
      <c r="D37" s="146">
        <v>1495000</v>
      </c>
      <c r="E37" s="150"/>
    </row>
    <row r="38" spans="1:5" s="125" customFormat="1" ht="22.5" customHeight="1">
      <c r="A38" s="149" t="s">
        <v>272</v>
      </c>
      <c r="B38" s="146">
        <v>5385170</v>
      </c>
      <c r="C38" s="150"/>
      <c r="D38" s="146">
        <v>82320000</v>
      </c>
      <c r="E38" s="150"/>
    </row>
    <row r="39" spans="1:5" s="125" customFormat="1" ht="22.5" customHeight="1">
      <c r="A39" s="149" t="s">
        <v>273</v>
      </c>
      <c r="B39" s="146">
        <v>2000</v>
      </c>
      <c r="C39" s="150"/>
      <c r="D39" s="146">
        <v>0</v>
      </c>
      <c r="E39" s="150"/>
    </row>
    <row r="40" spans="1:5" s="125" customFormat="1" ht="22.5" customHeight="1">
      <c r="A40" s="149" t="s">
        <v>274</v>
      </c>
      <c r="B40" s="146">
        <v>1411830</v>
      </c>
      <c r="C40" s="150"/>
      <c r="D40" s="146"/>
      <c r="E40" s="150"/>
    </row>
    <row r="41" spans="1:5" s="125" customFormat="1" ht="22.5" customHeight="1">
      <c r="A41" s="149" t="s">
        <v>275</v>
      </c>
      <c r="B41" s="146">
        <v>0</v>
      </c>
      <c r="C41" s="150"/>
      <c r="D41" s="146"/>
      <c r="E41" s="150"/>
    </row>
    <row r="42" spans="1:5" s="125" customFormat="1" ht="22.5" customHeight="1">
      <c r="A42" s="151" t="s">
        <v>276</v>
      </c>
      <c r="B42" s="146">
        <f>-SUM(B43:B53)</f>
        <v>-10679183828</v>
      </c>
      <c r="C42" s="150"/>
      <c r="D42" s="146">
        <f>-SUM(D43:D53)</f>
        <v>-9375705610</v>
      </c>
      <c r="E42" s="150"/>
    </row>
    <row r="43" spans="1:5" s="125" customFormat="1" ht="22.5" customHeight="1">
      <c r="A43" s="149" t="s">
        <v>277</v>
      </c>
      <c r="B43" s="146">
        <v>0</v>
      </c>
      <c r="C43" s="150"/>
      <c r="D43" s="146">
        <v>0</v>
      </c>
      <c r="E43" s="150"/>
    </row>
    <row r="44" spans="1:5" s="125" customFormat="1" ht="22.5" customHeight="1">
      <c r="A44" s="149" t="s">
        <v>278</v>
      </c>
      <c r="B44" s="146">
        <v>0</v>
      </c>
      <c r="C44" s="150"/>
      <c r="D44" s="146">
        <v>0</v>
      </c>
      <c r="E44" s="150"/>
    </row>
    <row r="45" spans="1:5" s="125" customFormat="1" ht="22.5" customHeight="1">
      <c r="A45" s="149" t="s">
        <v>279</v>
      </c>
      <c r="B45" s="146"/>
      <c r="C45" s="150"/>
      <c r="D45" s="146"/>
      <c r="E45" s="150"/>
    </row>
    <row r="46" spans="1:5" s="125" customFormat="1" ht="22.5" customHeight="1">
      <c r="A46" s="149" t="s">
        <v>280</v>
      </c>
      <c r="B46" s="146">
        <v>4039085540</v>
      </c>
      <c r="C46" s="150"/>
      <c r="D46" s="146">
        <v>2591133100</v>
      </c>
      <c r="E46" s="150"/>
    </row>
    <row r="47" spans="1:5" s="125" customFormat="1" ht="22.5" customHeight="1">
      <c r="A47" s="149" t="s">
        <v>281</v>
      </c>
      <c r="B47" s="146">
        <v>457341722</v>
      </c>
      <c r="C47" s="150"/>
      <c r="D47" s="146">
        <v>2255751370</v>
      </c>
      <c r="E47" s="150"/>
    </row>
    <row r="48" spans="1:5" s="125" customFormat="1" ht="22.5" customHeight="1">
      <c r="A48" s="149" t="s">
        <v>282</v>
      </c>
      <c r="B48" s="146">
        <v>160800000</v>
      </c>
      <c r="C48" s="150"/>
      <c r="D48" s="146">
        <v>0</v>
      </c>
      <c r="E48" s="150"/>
    </row>
    <row r="49" spans="1:5" s="125" customFormat="1" ht="22.5" customHeight="1">
      <c r="A49" s="149" t="s">
        <v>283</v>
      </c>
      <c r="B49" s="146">
        <v>97709960</v>
      </c>
      <c r="C49" s="150"/>
      <c r="D49" s="146">
        <v>155305000</v>
      </c>
      <c r="E49" s="150"/>
    </row>
    <row r="50" spans="1:5" s="125" customFormat="1" ht="22.5" customHeight="1">
      <c r="A50" s="149" t="s">
        <v>284</v>
      </c>
      <c r="B50" s="146">
        <v>3522123750</v>
      </c>
      <c r="C50" s="150"/>
      <c r="D50" s="146">
        <v>3939715600</v>
      </c>
      <c r="E50" s="150"/>
    </row>
    <row r="51" spans="1:5" s="125" customFormat="1" ht="22.5" customHeight="1">
      <c r="A51" s="149" t="s">
        <v>285</v>
      </c>
      <c r="B51" s="146">
        <v>42202746</v>
      </c>
      <c r="C51" s="150"/>
      <c r="D51" s="146">
        <v>263015360</v>
      </c>
      <c r="E51" s="150"/>
    </row>
    <row r="52" spans="1:5" s="125" customFormat="1" ht="22.5" customHeight="1">
      <c r="A52" s="149" t="s">
        <v>286</v>
      </c>
      <c r="B52" s="146">
        <v>198099790</v>
      </c>
      <c r="C52" s="150"/>
      <c r="D52" s="146">
        <v>114556400</v>
      </c>
      <c r="E52" s="150"/>
    </row>
    <row r="53" spans="1:5" s="125" customFormat="1" ht="22.5" customHeight="1">
      <c r="A53" s="149" t="s">
        <v>287</v>
      </c>
      <c r="B53" s="146">
        <v>2161820320</v>
      </c>
      <c r="C53" s="150"/>
      <c r="D53" s="146">
        <v>56228780</v>
      </c>
      <c r="E53" s="150"/>
    </row>
    <row r="54" spans="1:5" s="125" customFormat="1" ht="22.5" customHeight="1">
      <c r="A54" s="153" t="s">
        <v>10</v>
      </c>
      <c r="B54" s="154"/>
      <c r="C54" s="155">
        <f>SUM(B55,B60)</f>
        <v>9171850749</v>
      </c>
      <c r="D54" s="154"/>
      <c r="E54" s="155">
        <f>SUM(D55,D60)</f>
        <v>9543677536</v>
      </c>
    </row>
    <row r="55" spans="1:5" s="125" customFormat="1" ht="22.5" customHeight="1">
      <c r="A55" s="151" t="s">
        <v>288</v>
      </c>
      <c r="B55" s="146">
        <f>SUM(B56:B59)</f>
        <v>9449628519</v>
      </c>
      <c r="C55" s="150"/>
      <c r="D55" s="146">
        <f>SUM(D56:D57)</f>
        <v>9821455306</v>
      </c>
      <c r="E55" s="150"/>
    </row>
    <row r="56" spans="1:5" s="125" customFormat="1" ht="22.5" customHeight="1">
      <c r="A56" s="149" t="s">
        <v>289</v>
      </c>
      <c r="B56" s="146">
        <v>5429628519</v>
      </c>
      <c r="C56" s="150"/>
      <c r="D56" s="146">
        <v>8821455306</v>
      </c>
      <c r="E56" s="150"/>
    </row>
    <row r="57" spans="1:5" s="125" customFormat="1" ht="22.5" customHeight="1">
      <c r="A57" s="149" t="s">
        <v>290</v>
      </c>
      <c r="B57" s="146">
        <v>0</v>
      </c>
      <c r="C57" s="150"/>
      <c r="D57" s="146">
        <v>1000000000</v>
      </c>
      <c r="E57" s="150"/>
    </row>
    <row r="58" spans="1:5" s="125" customFormat="1" ht="22.5" customHeight="1">
      <c r="A58" s="149" t="s">
        <v>291</v>
      </c>
      <c r="B58" s="146">
        <v>4000000000</v>
      </c>
      <c r="C58" s="150"/>
      <c r="D58" s="146">
        <v>0</v>
      </c>
      <c r="E58" s="150"/>
    </row>
    <row r="59" spans="1:5" s="125" customFormat="1" ht="22.5" customHeight="1">
      <c r="A59" s="149" t="s">
        <v>292</v>
      </c>
      <c r="B59" s="146">
        <v>20000000</v>
      </c>
      <c r="C59" s="150"/>
      <c r="D59" s="146"/>
      <c r="E59" s="150"/>
    </row>
    <row r="60" spans="1:5" s="125" customFormat="1" ht="22.5" customHeight="1">
      <c r="A60" s="151" t="s">
        <v>293</v>
      </c>
      <c r="B60" s="146">
        <f>-SUM(B61:B62)</f>
        <v>-277777770</v>
      </c>
      <c r="C60" s="150"/>
      <c r="D60" s="146">
        <f>-SUM(D61:D62)</f>
        <v>-277777770</v>
      </c>
      <c r="E60" s="150"/>
    </row>
    <row r="61" spans="1:5" s="125" customFormat="1" ht="22.5" customHeight="1">
      <c r="A61" s="151" t="s">
        <v>16</v>
      </c>
      <c r="B61" s="146">
        <v>277777770</v>
      </c>
      <c r="C61" s="150"/>
      <c r="D61" s="146">
        <v>277777770</v>
      </c>
      <c r="E61" s="150"/>
    </row>
    <row r="62" spans="1:5" s="125" customFormat="1" ht="22.5" customHeight="1">
      <c r="A62" s="149" t="s">
        <v>294</v>
      </c>
      <c r="B62" s="146"/>
      <c r="C62" s="150"/>
      <c r="D62" s="146"/>
      <c r="E62" s="150"/>
    </row>
    <row r="63" spans="1:5" s="125" customFormat="1" ht="22.5" customHeight="1">
      <c r="A63" s="161" t="s">
        <v>0</v>
      </c>
      <c r="B63" s="162"/>
      <c r="C63" s="163">
        <f>SUM(C54,C31,C7)</f>
        <v>2938952548</v>
      </c>
      <c r="D63" s="162"/>
      <c r="E63" s="163">
        <f>SUM(E54,E31,E7)</f>
        <v>379122812</v>
      </c>
    </row>
    <row r="64" spans="1:5" s="125" customFormat="1" ht="22.5" customHeight="1">
      <c r="A64" s="161" t="s">
        <v>1</v>
      </c>
      <c r="B64" s="162"/>
      <c r="C64" s="164">
        <f>E65</f>
        <v>14744924175</v>
      </c>
      <c r="D64" s="162"/>
      <c r="E64" s="164">
        <v>14365801363</v>
      </c>
    </row>
    <row r="65" spans="1:5" s="125" customFormat="1" ht="22.5" customHeight="1">
      <c r="A65" s="161" t="s">
        <v>2</v>
      </c>
      <c r="B65" s="162"/>
      <c r="C65" s="164">
        <f>SUM(C63:C64)</f>
        <v>17683876723</v>
      </c>
      <c r="D65" s="162"/>
      <c r="E65" s="164">
        <f>SUM(E63:E64)</f>
        <v>14744924175</v>
      </c>
    </row>
  </sheetData>
  <mergeCells count="5">
    <mergeCell ref="A5:A6"/>
    <mergeCell ref="B5:C5"/>
    <mergeCell ref="B6:C6"/>
    <mergeCell ref="D5:E5"/>
    <mergeCell ref="D6:E6"/>
  </mergeCells>
  <phoneticPr fontId="2" type="noConversion"/>
  <printOptions horizontalCentered="1"/>
  <pageMargins left="0.49" right="0.59055118110236227" top="0.98425196850393704" bottom="0.98425196850393704" header="0.51181102362204722" footer="0.51181102362204722"/>
  <pageSetup paperSize="9" scale="94" orientation="portrait" r:id="rId1"/>
  <headerFooter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I25" sqref="I25"/>
    </sheetView>
  </sheetViews>
  <sheetFormatPr defaultRowHeight="13.5"/>
  <cols>
    <col min="2" max="2" width="12" customWidth="1"/>
    <col min="4" max="4" width="5.44140625" customWidth="1"/>
  </cols>
  <sheetData>
    <row r="1" spans="1:17" ht="25.5">
      <c r="A1" s="42" t="s">
        <v>48</v>
      </c>
      <c r="B1" s="43"/>
      <c r="C1" s="43"/>
      <c r="D1" s="43"/>
      <c r="E1" s="43"/>
      <c r="F1" s="43"/>
      <c r="G1" s="44"/>
      <c r="H1" s="43"/>
      <c r="I1" s="43"/>
    </row>
    <row r="2" spans="1:17" ht="14.25">
      <c r="A2" s="43"/>
      <c r="B2" s="43"/>
      <c r="C2" s="43"/>
      <c r="D2" s="43"/>
      <c r="E2" s="43"/>
      <c r="F2" s="43"/>
      <c r="G2" s="44"/>
      <c r="H2" s="43"/>
      <c r="I2" s="45" t="s">
        <v>49</v>
      </c>
    </row>
    <row r="3" spans="1:17" ht="14.25">
      <c r="A3" s="43"/>
      <c r="B3" s="43"/>
      <c r="C3" s="43"/>
      <c r="D3" s="43"/>
      <c r="E3" s="43"/>
      <c r="F3" s="43"/>
      <c r="G3" s="44"/>
      <c r="H3" s="43"/>
      <c r="I3" s="43"/>
    </row>
    <row r="4" spans="1:17" ht="19.5" customHeight="1" thickBot="1">
      <c r="A4" s="103" t="s">
        <v>50</v>
      </c>
      <c r="B4" s="103"/>
      <c r="C4" s="104" t="s">
        <v>51</v>
      </c>
      <c r="D4" s="105"/>
      <c r="E4" s="106"/>
      <c r="F4" s="46" t="s">
        <v>52</v>
      </c>
      <c r="G4" s="47" t="s">
        <v>53</v>
      </c>
      <c r="H4" s="46" t="s">
        <v>54</v>
      </c>
      <c r="I4" s="48" t="s">
        <v>55</v>
      </c>
    </row>
    <row r="5" spans="1:17" s="125" customFormat="1" ht="23.25" customHeight="1" thickTop="1">
      <c r="A5" s="107" t="s">
        <v>295</v>
      </c>
      <c r="B5" s="108"/>
      <c r="C5" s="49">
        <f>SUM(C6,C7,C11,C22,C25,C41)</f>
        <v>435</v>
      </c>
      <c r="D5" s="50" t="s">
        <v>296</v>
      </c>
      <c r="E5" s="51">
        <f>SUM(E6,E7,E11,E22,E25,E41)</f>
        <v>414</v>
      </c>
      <c r="F5" s="51">
        <v>354</v>
      </c>
      <c r="G5" s="52">
        <f>SUM(G6,G7,G11,G22,G25,G41)</f>
        <v>60</v>
      </c>
      <c r="H5" s="53">
        <f>SUM(H6,H7,H11,H22,H25,H41)</f>
        <v>146690</v>
      </c>
      <c r="I5" s="54"/>
      <c r="J5" s="165"/>
      <c r="K5" s="165"/>
      <c r="L5" s="165"/>
      <c r="M5" s="165"/>
      <c r="N5" s="165"/>
    </row>
    <row r="6" spans="1:17" s="125" customFormat="1" ht="16.5" customHeight="1">
      <c r="A6" s="97" t="s">
        <v>297</v>
      </c>
      <c r="B6" s="98"/>
      <c r="C6" s="55">
        <v>1</v>
      </c>
      <c r="D6" s="56" t="s">
        <v>298</v>
      </c>
      <c r="E6" s="57">
        <v>1</v>
      </c>
      <c r="F6" s="57">
        <v>1</v>
      </c>
      <c r="G6" s="52">
        <f t="shared" ref="G6:G24" si="0">+E6-F6</f>
        <v>0</v>
      </c>
      <c r="H6" s="58">
        <v>365</v>
      </c>
      <c r="I6" s="59"/>
      <c r="J6" s="166"/>
      <c r="K6" s="165"/>
      <c r="L6" s="165"/>
      <c r="M6" s="165"/>
      <c r="N6" s="165"/>
    </row>
    <row r="7" spans="1:17" s="125" customFormat="1" ht="16.5" customHeight="1">
      <c r="A7" s="97" t="s">
        <v>57</v>
      </c>
      <c r="B7" s="98"/>
      <c r="C7" s="55">
        <f>SUM(C8:C10)</f>
        <v>230</v>
      </c>
      <c r="D7" s="56" t="s">
        <v>298</v>
      </c>
      <c r="E7" s="57">
        <f>SUM(E8:E10)</f>
        <v>210</v>
      </c>
      <c r="F7" s="57">
        <v>172</v>
      </c>
      <c r="G7" s="52">
        <f t="shared" ref="G7:H7" si="1">SUM(G8:G10)</f>
        <v>38</v>
      </c>
      <c r="H7" s="58">
        <f t="shared" si="1"/>
        <v>75020</v>
      </c>
      <c r="I7" s="59"/>
      <c r="J7" s="167"/>
      <c r="K7" s="165"/>
      <c r="L7" s="165"/>
      <c r="M7" s="165"/>
      <c r="N7" s="165"/>
    </row>
    <row r="8" spans="1:17" s="125" customFormat="1" ht="16.5" customHeight="1">
      <c r="A8" s="101"/>
      <c r="B8" s="60" t="s">
        <v>299</v>
      </c>
      <c r="C8" s="55">
        <v>40</v>
      </c>
      <c r="D8" s="61" t="s">
        <v>58</v>
      </c>
      <c r="E8" s="57">
        <v>38</v>
      </c>
      <c r="F8" s="57">
        <v>32</v>
      </c>
      <c r="G8" s="52">
        <f t="shared" si="0"/>
        <v>6</v>
      </c>
      <c r="H8" s="58">
        <v>14134</v>
      </c>
      <c r="I8" s="62" t="s">
        <v>300</v>
      </c>
      <c r="J8" s="165"/>
      <c r="K8" s="165"/>
      <c r="L8" s="165"/>
      <c r="M8" s="165"/>
      <c r="N8" s="165"/>
      <c r="O8" s="168"/>
      <c r="P8" s="168"/>
      <c r="Q8" s="168"/>
    </row>
    <row r="9" spans="1:17" s="125" customFormat="1" ht="16.5" customHeight="1">
      <c r="A9" s="101"/>
      <c r="B9" s="81" t="s">
        <v>301</v>
      </c>
      <c r="C9" s="55">
        <v>4</v>
      </c>
      <c r="D9" s="61" t="s">
        <v>58</v>
      </c>
      <c r="E9" s="57">
        <v>2</v>
      </c>
      <c r="F9" s="57">
        <v>2</v>
      </c>
      <c r="G9" s="63">
        <f t="shared" si="0"/>
        <v>0</v>
      </c>
      <c r="H9" s="58">
        <v>730</v>
      </c>
      <c r="I9" s="62"/>
      <c r="J9" s="165"/>
      <c r="K9" s="165"/>
      <c r="L9" s="165"/>
      <c r="M9" s="165"/>
      <c r="N9" s="165"/>
      <c r="O9" s="168"/>
      <c r="P9" s="168"/>
      <c r="Q9" s="168"/>
    </row>
    <row r="10" spans="1:17" s="125" customFormat="1" ht="16.5" customHeight="1">
      <c r="A10" s="101"/>
      <c r="B10" s="81" t="s">
        <v>302</v>
      </c>
      <c r="C10" s="55">
        <v>186</v>
      </c>
      <c r="D10" s="61" t="s">
        <v>58</v>
      </c>
      <c r="E10" s="57">
        <v>170</v>
      </c>
      <c r="F10" s="57">
        <v>138</v>
      </c>
      <c r="G10" s="52">
        <f t="shared" si="0"/>
        <v>32</v>
      </c>
      <c r="H10" s="58">
        <v>60156</v>
      </c>
      <c r="I10" s="59"/>
      <c r="J10" s="165"/>
      <c r="K10" s="165"/>
      <c r="L10" s="165"/>
      <c r="M10" s="165"/>
      <c r="N10" s="165"/>
      <c r="O10" s="168"/>
      <c r="P10" s="168"/>
      <c r="Q10" s="168"/>
    </row>
    <row r="11" spans="1:17" s="125" customFormat="1" ht="16.5" customHeight="1">
      <c r="A11" s="97" t="s">
        <v>303</v>
      </c>
      <c r="B11" s="98"/>
      <c r="C11" s="55">
        <f>SUM(C12:C21)</f>
        <v>66</v>
      </c>
      <c r="D11" s="56" t="s">
        <v>304</v>
      </c>
      <c r="E11" s="57">
        <f>SUM(E12:E21)</f>
        <v>64</v>
      </c>
      <c r="F11" s="57">
        <v>59</v>
      </c>
      <c r="G11" s="52">
        <f>SUM(G12:G21)</f>
        <v>5</v>
      </c>
      <c r="H11" s="58">
        <f>SUM(H12:H21)</f>
        <v>22447</v>
      </c>
      <c r="I11" s="59"/>
      <c r="J11" s="165"/>
      <c r="K11" s="165"/>
      <c r="L11" s="165"/>
      <c r="M11" s="165"/>
      <c r="N11" s="165"/>
      <c r="O11" s="168"/>
      <c r="P11" s="168"/>
      <c r="Q11" s="168"/>
    </row>
    <row r="12" spans="1:17" s="125" customFormat="1" ht="16.5" customHeight="1">
      <c r="A12" s="101"/>
      <c r="B12" s="81" t="s">
        <v>305</v>
      </c>
      <c r="C12" s="55">
        <v>14</v>
      </c>
      <c r="D12" s="61" t="s">
        <v>58</v>
      </c>
      <c r="E12" s="57">
        <v>13</v>
      </c>
      <c r="F12" s="57">
        <v>14</v>
      </c>
      <c r="G12" s="63">
        <f t="shared" ref="G12:G15" si="2">+E12-F12</f>
        <v>-1</v>
      </c>
      <c r="H12" s="58">
        <v>4801</v>
      </c>
      <c r="I12" s="78"/>
      <c r="J12" s="165"/>
      <c r="K12" s="165"/>
      <c r="L12" s="165"/>
      <c r="M12" s="165"/>
      <c r="N12" s="165"/>
      <c r="O12" s="168"/>
      <c r="P12" s="168"/>
      <c r="Q12" s="168"/>
    </row>
    <row r="13" spans="1:17" s="125" customFormat="1" ht="16.5" customHeight="1">
      <c r="A13" s="101"/>
      <c r="B13" s="81" t="s">
        <v>59</v>
      </c>
      <c r="C13" s="55">
        <v>14</v>
      </c>
      <c r="D13" s="61" t="s">
        <v>58</v>
      </c>
      <c r="E13" s="57">
        <v>15</v>
      </c>
      <c r="F13" s="57">
        <v>14</v>
      </c>
      <c r="G13" s="52">
        <f t="shared" si="2"/>
        <v>1</v>
      </c>
      <c r="H13" s="58">
        <v>5006</v>
      </c>
      <c r="I13" s="78"/>
      <c r="J13" s="165"/>
      <c r="K13" s="165"/>
      <c r="L13" s="165"/>
      <c r="M13" s="165"/>
      <c r="N13" s="165"/>
      <c r="O13" s="168"/>
      <c r="P13" s="168"/>
      <c r="Q13" s="168"/>
    </row>
    <row r="14" spans="1:17" s="125" customFormat="1" ht="16.5" customHeight="1">
      <c r="A14" s="101"/>
      <c r="B14" s="81" t="s">
        <v>60</v>
      </c>
      <c r="C14" s="55">
        <v>16</v>
      </c>
      <c r="D14" s="61" t="s">
        <v>58</v>
      </c>
      <c r="E14" s="57">
        <v>14</v>
      </c>
      <c r="F14" s="57">
        <v>14</v>
      </c>
      <c r="G14" s="52">
        <f t="shared" si="2"/>
        <v>0</v>
      </c>
      <c r="H14" s="58">
        <v>5110</v>
      </c>
      <c r="I14" s="169"/>
      <c r="J14" s="165"/>
      <c r="K14" s="165"/>
      <c r="L14" s="165"/>
      <c r="M14" s="165"/>
      <c r="N14" s="165"/>
      <c r="O14" s="168"/>
      <c r="P14" s="168"/>
      <c r="Q14" s="168"/>
    </row>
    <row r="15" spans="1:17" s="125" customFormat="1" ht="16.5" customHeight="1">
      <c r="A15" s="101"/>
      <c r="B15" s="81" t="s">
        <v>61</v>
      </c>
      <c r="C15" s="55">
        <v>4</v>
      </c>
      <c r="D15" s="61" t="s">
        <v>58</v>
      </c>
      <c r="E15" s="57">
        <v>5</v>
      </c>
      <c r="F15" s="57">
        <v>4</v>
      </c>
      <c r="G15" s="52">
        <f t="shared" si="2"/>
        <v>1</v>
      </c>
      <c r="H15" s="58">
        <v>1462</v>
      </c>
      <c r="I15" s="169"/>
      <c r="J15" s="165"/>
      <c r="K15" s="165"/>
      <c r="L15" s="165"/>
      <c r="M15" s="170"/>
      <c r="N15" s="170"/>
      <c r="O15" s="168"/>
      <c r="P15" s="168"/>
      <c r="Q15" s="168"/>
    </row>
    <row r="16" spans="1:17" s="125" customFormat="1" ht="16.5" customHeight="1">
      <c r="A16" s="101"/>
      <c r="B16" s="81" t="s">
        <v>306</v>
      </c>
      <c r="C16" s="55">
        <v>2</v>
      </c>
      <c r="D16" s="61" t="s">
        <v>58</v>
      </c>
      <c r="E16" s="57">
        <v>2</v>
      </c>
      <c r="F16" s="57">
        <v>2</v>
      </c>
      <c r="G16" s="52">
        <f>+E16-F16</f>
        <v>0</v>
      </c>
      <c r="H16" s="58">
        <v>730</v>
      </c>
      <c r="I16" s="169"/>
      <c r="J16" s="165"/>
      <c r="K16" s="165"/>
      <c r="L16" s="165"/>
      <c r="M16" s="165"/>
      <c r="N16" s="165"/>
      <c r="O16" s="168"/>
      <c r="P16" s="168"/>
      <c r="Q16" s="168"/>
    </row>
    <row r="17" spans="1:17" s="125" customFormat="1" ht="16.5" customHeight="1">
      <c r="A17" s="101"/>
      <c r="B17" s="81" t="s">
        <v>62</v>
      </c>
      <c r="C17" s="55">
        <v>3</v>
      </c>
      <c r="D17" s="61" t="s">
        <v>58</v>
      </c>
      <c r="E17" s="57">
        <v>3</v>
      </c>
      <c r="F17" s="57">
        <v>2</v>
      </c>
      <c r="G17" s="52">
        <f>+E17-F17</f>
        <v>1</v>
      </c>
      <c r="H17" s="58">
        <v>1095</v>
      </c>
      <c r="I17" s="169"/>
      <c r="J17" s="165"/>
      <c r="K17" s="165"/>
      <c r="L17" s="165"/>
      <c r="M17" s="165"/>
      <c r="N17" s="165"/>
      <c r="O17" s="168"/>
      <c r="P17" s="168"/>
      <c r="Q17" s="168"/>
    </row>
    <row r="18" spans="1:17" s="125" customFormat="1" ht="16.5" customHeight="1">
      <c r="A18" s="101"/>
      <c r="B18" s="81" t="s">
        <v>307</v>
      </c>
      <c r="C18" s="55">
        <v>6</v>
      </c>
      <c r="D18" s="61" t="s">
        <v>58</v>
      </c>
      <c r="E18" s="57">
        <v>5</v>
      </c>
      <c r="F18" s="57">
        <v>3</v>
      </c>
      <c r="G18" s="52">
        <f t="shared" ref="G18" si="3">+E18-F18</f>
        <v>2</v>
      </c>
      <c r="H18" s="58">
        <v>2027</v>
      </c>
      <c r="I18" s="169"/>
      <c r="J18" s="165"/>
      <c r="K18" s="165"/>
      <c r="L18" s="165"/>
      <c r="M18" s="165"/>
      <c r="N18" s="165"/>
      <c r="O18" s="168"/>
      <c r="P18" s="168"/>
      <c r="Q18" s="168"/>
    </row>
    <row r="19" spans="1:17" s="125" customFormat="1" ht="16.5" customHeight="1">
      <c r="A19" s="101"/>
      <c r="B19" s="81" t="s">
        <v>308</v>
      </c>
      <c r="C19" s="55">
        <v>1</v>
      </c>
      <c r="D19" s="61" t="s">
        <v>58</v>
      </c>
      <c r="E19" s="57">
        <v>1</v>
      </c>
      <c r="F19" s="57">
        <v>1</v>
      </c>
      <c r="G19" s="52">
        <f>+E19-F19</f>
        <v>0</v>
      </c>
      <c r="H19" s="58">
        <v>365</v>
      </c>
      <c r="I19" s="169"/>
      <c r="J19" s="165"/>
      <c r="K19" s="165"/>
      <c r="L19" s="165"/>
      <c r="M19" s="165"/>
      <c r="N19" s="165"/>
      <c r="O19" s="168"/>
      <c r="P19" s="168"/>
      <c r="Q19" s="168"/>
    </row>
    <row r="20" spans="1:17" s="125" customFormat="1" ht="16.5" customHeight="1">
      <c r="A20" s="101"/>
      <c r="B20" s="81" t="s">
        <v>309</v>
      </c>
      <c r="C20" s="55">
        <v>5</v>
      </c>
      <c r="D20" s="61" t="s">
        <v>58</v>
      </c>
      <c r="E20" s="57">
        <v>5</v>
      </c>
      <c r="F20" s="57">
        <v>5</v>
      </c>
      <c r="G20" s="52">
        <f>+E20-F20</f>
        <v>0</v>
      </c>
      <c r="H20" s="58">
        <v>1825</v>
      </c>
      <c r="I20" s="169"/>
      <c r="J20" s="165"/>
      <c r="K20" s="165"/>
      <c r="L20" s="165"/>
      <c r="M20" s="165"/>
      <c r="N20" s="165"/>
      <c r="O20" s="168"/>
      <c r="P20" s="168"/>
      <c r="Q20" s="168"/>
    </row>
    <row r="21" spans="1:17" s="125" customFormat="1" ht="16.5" customHeight="1">
      <c r="A21" s="101"/>
      <c r="B21" s="81" t="s">
        <v>310</v>
      </c>
      <c r="C21" s="55">
        <v>1</v>
      </c>
      <c r="D21" s="61" t="s">
        <v>58</v>
      </c>
      <c r="E21" s="57">
        <v>1</v>
      </c>
      <c r="F21" s="57">
        <v>0</v>
      </c>
      <c r="G21" s="52">
        <f>+E21-F21</f>
        <v>1</v>
      </c>
      <c r="H21" s="58">
        <v>26</v>
      </c>
      <c r="I21" s="169"/>
      <c r="J21" s="165"/>
      <c r="K21" s="165"/>
      <c r="L21" s="165"/>
      <c r="M21" s="165"/>
      <c r="N21" s="165"/>
      <c r="O21" s="168"/>
      <c r="P21" s="168"/>
      <c r="Q21" s="168"/>
    </row>
    <row r="22" spans="1:17" s="125" customFormat="1" ht="16.5" customHeight="1">
      <c r="A22" s="97" t="s">
        <v>63</v>
      </c>
      <c r="B22" s="98"/>
      <c r="C22" s="55">
        <f>SUM(C23:C24)</f>
        <v>30</v>
      </c>
      <c r="D22" s="56" t="s">
        <v>298</v>
      </c>
      <c r="E22" s="57">
        <f>SUM(E23:E24)</f>
        <v>30</v>
      </c>
      <c r="F22" s="57">
        <v>29</v>
      </c>
      <c r="G22" s="63">
        <f t="shared" ref="G22:H22" si="4">SUM(G23:G24)</f>
        <v>1</v>
      </c>
      <c r="H22" s="58">
        <f t="shared" si="4"/>
        <v>10914</v>
      </c>
      <c r="I22" s="78"/>
      <c r="J22" s="165"/>
      <c r="K22" s="165"/>
      <c r="L22" s="165"/>
      <c r="M22" s="165"/>
      <c r="N22" s="165"/>
      <c r="O22" s="168"/>
      <c r="P22" s="168"/>
      <c r="Q22" s="168"/>
    </row>
    <row r="23" spans="1:17" s="125" customFormat="1" ht="18" customHeight="1">
      <c r="A23" s="101"/>
      <c r="B23" s="81" t="s">
        <v>311</v>
      </c>
      <c r="C23" s="55">
        <v>30</v>
      </c>
      <c r="D23" s="61" t="s">
        <v>58</v>
      </c>
      <c r="E23" s="57">
        <v>30</v>
      </c>
      <c r="F23" s="57">
        <v>29</v>
      </c>
      <c r="G23" s="63">
        <f t="shared" ref="G23" si="5">+E23-F23</f>
        <v>1</v>
      </c>
      <c r="H23" s="58">
        <v>10914</v>
      </c>
      <c r="I23" s="171"/>
      <c r="J23" s="165"/>
      <c r="K23" s="165"/>
      <c r="L23" s="165"/>
      <c r="M23" s="165"/>
      <c r="N23" s="165"/>
      <c r="O23" s="168"/>
      <c r="P23" s="168"/>
      <c r="Q23" s="168"/>
    </row>
    <row r="24" spans="1:17" s="125" customFormat="1" ht="16.5" customHeight="1">
      <c r="A24" s="101"/>
      <c r="B24" s="81" t="s">
        <v>312</v>
      </c>
      <c r="C24" s="55"/>
      <c r="D24" s="61" t="s">
        <v>58</v>
      </c>
      <c r="E24" s="57"/>
      <c r="F24" s="57"/>
      <c r="G24" s="52">
        <f t="shared" si="0"/>
        <v>0</v>
      </c>
      <c r="H24" s="58">
        <v>0</v>
      </c>
      <c r="I24" s="169"/>
      <c r="J24" s="172"/>
      <c r="K24" s="165"/>
      <c r="L24" s="165"/>
      <c r="M24" s="165"/>
      <c r="N24" s="165"/>
      <c r="O24" s="168"/>
      <c r="P24" s="168"/>
      <c r="Q24" s="168"/>
    </row>
    <row r="25" spans="1:17" s="125" customFormat="1" ht="16.5" customHeight="1">
      <c r="A25" s="97" t="s">
        <v>313</v>
      </c>
      <c r="B25" s="98"/>
      <c r="C25" s="55">
        <f>SUM(C26:C40)</f>
        <v>108</v>
      </c>
      <c r="D25" s="56" t="s">
        <v>298</v>
      </c>
      <c r="E25" s="57">
        <f>SUM(E26:E40)</f>
        <v>109</v>
      </c>
      <c r="F25" s="57">
        <v>93</v>
      </c>
      <c r="G25" s="52">
        <f>SUM(G26:G40)</f>
        <v>16</v>
      </c>
      <c r="H25" s="58">
        <f>SUM(H26:H40)</f>
        <v>37944</v>
      </c>
      <c r="I25" s="78"/>
      <c r="J25" s="172"/>
      <c r="K25" s="165"/>
      <c r="L25" s="165"/>
      <c r="M25" s="165"/>
      <c r="N25" s="165"/>
      <c r="O25" s="168"/>
      <c r="P25" s="168"/>
      <c r="Q25" s="168"/>
    </row>
    <row r="26" spans="1:17" s="125" customFormat="1" ht="16.5" customHeight="1">
      <c r="A26" s="99"/>
      <c r="B26" s="64" t="s">
        <v>64</v>
      </c>
      <c r="C26" s="55">
        <v>1</v>
      </c>
      <c r="D26" s="61" t="s">
        <v>58</v>
      </c>
      <c r="E26" s="57">
        <v>1</v>
      </c>
      <c r="F26" s="57">
        <v>1</v>
      </c>
      <c r="G26" s="52">
        <f t="shared" ref="G26:G36" si="6">+E26-F26</f>
        <v>0</v>
      </c>
      <c r="H26" s="58">
        <v>365</v>
      </c>
      <c r="I26" s="78"/>
      <c r="J26" s="165"/>
      <c r="K26" s="165"/>
      <c r="L26" s="165"/>
      <c r="M26" s="165"/>
      <c r="N26" s="165"/>
      <c r="O26" s="168"/>
      <c r="P26" s="168"/>
      <c r="Q26" s="168"/>
    </row>
    <row r="27" spans="1:17" s="125" customFormat="1" ht="16.5" customHeight="1">
      <c r="A27" s="102"/>
      <c r="B27" s="64" t="s">
        <v>65</v>
      </c>
      <c r="C27" s="55">
        <v>3</v>
      </c>
      <c r="D27" s="61" t="s">
        <v>58</v>
      </c>
      <c r="E27" s="57">
        <v>3</v>
      </c>
      <c r="F27" s="57">
        <v>3</v>
      </c>
      <c r="G27" s="52">
        <f t="shared" si="6"/>
        <v>0</v>
      </c>
      <c r="H27" s="58">
        <v>1020</v>
      </c>
      <c r="I27" s="169"/>
      <c r="J27" s="165"/>
      <c r="K27" s="165"/>
      <c r="L27" s="165"/>
      <c r="M27" s="165"/>
      <c r="N27" s="165"/>
      <c r="O27" s="168"/>
      <c r="P27" s="168"/>
      <c r="Q27" s="168"/>
    </row>
    <row r="28" spans="1:17" s="125" customFormat="1" ht="16.5" customHeight="1">
      <c r="A28" s="102"/>
      <c r="B28" s="64" t="s">
        <v>66</v>
      </c>
      <c r="C28" s="55">
        <v>3</v>
      </c>
      <c r="D28" s="61" t="s">
        <v>58</v>
      </c>
      <c r="E28" s="57">
        <v>3</v>
      </c>
      <c r="F28" s="57">
        <v>2</v>
      </c>
      <c r="G28" s="52">
        <f t="shared" si="6"/>
        <v>1</v>
      </c>
      <c r="H28" s="58">
        <v>996</v>
      </c>
      <c r="I28" s="78"/>
      <c r="J28" s="165"/>
      <c r="K28" s="165"/>
      <c r="L28" s="165"/>
      <c r="M28" s="165"/>
      <c r="N28" s="165"/>
      <c r="O28" s="168"/>
      <c r="P28" s="168"/>
      <c r="Q28" s="168"/>
    </row>
    <row r="29" spans="1:17" s="125" customFormat="1" ht="16.5" customHeight="1">
      <c r="A29" s="102"/>
      <c r="B29" s="64" t="s">
        <v>67</v>
      </c>
      <c r="C29" s="55">
        <v>1</v>
      </c>
      <c r="D29" s="61" t="s">
        <v>58</v>
      </c>
      <c r="E29" s="57">
        <v>1</v>
      </c>
      <c r="F29" s="57">
        <v>1</v>
      </c>
      <c r="G29" s="52">
        <f>+E29-F29</f>
        <v>0</v>
      </c>
      <c r="H29" s="58">
        <v>365</v>
      </c>
      <c r="I29" s="78"/>
      <c r="J29" s="165"/>
      <c r="K29" s="165"/>
      <c r="L29" s="165"/>
      <c r="M29" s="165"/>
      <c r="N29" s="165"/>
      <c r="O29" s="168"/>
      <c r="P29" s="168"/>
      <c r="Q29" s="168"/>
    </row>
    <row r="30" spans="1:17" s="125" customFormat="1" ht="16.5" customHeight="1">
      <c r="A30" s="65"/>
      <c r="B30" s="64" t="s">
        <v>314</v>
      </c>
      <c r="C30" s="55">
        <v>1</v>
      </c>
      <c r="D30" s="61" t="s">
        <v>58</v>
      </c>
      <c r="E30" s="57">
        <v>1</v>
      </c>
      <c r="F30" s="57">
        <v>1</v>
      </c>
      <c r="G30" s="63">
        <f t="shared" si="6"/>
        <v>0</v>
      </c>
      <c r="H30" s="58">
        <v>365</v>
      </c>
      <c r="I30" s="169"/>
      <c r="J30" s="165"/>
      <c r="K30" s="165"/>
      <c r="L30" s="165"/>
      <c r="M30" s="165"/>
      <c r="N30" s="165"/>
      <c r="O30" s="168"/>
      <c r="P30" s="168"/>
      <c r="Q30" s="168"/>
    </row>
    <row r="31" spans="1:17" s="125" customFormat="1" ht="16.5" customHeight="1">
      <c r="A31" s="66"/>
      <c r="B31" s="80" t="s">
        <v>315</v>
      </c>
      <c r="C31" s="55">
        <v>1</v>
      </c>
      <c r="D31" s="61" t="s">
        <v>58</v>
      </c>
      <c r="E31" s="57">
        <v>1</v>
      </c>
      <c r="F31" s="57">
        <v>1</v>
      </c>
      <c r="G31" s="63">
        <f t="shared" si="6"/>
        <v>0</v>
      </c>
      <c r="H31" s="58">
        <v>365</v>
      </c>
      <c r="I31" s="78"/>
      <c r="J31" s="165"/>
      <c r="K31" s="165"/>
      <c r="L31" s="165"/>
      <c r="M31" s="165"/>
      <c r="N31" s="165"/>
      <c r="O31" s="168"/>
      <c r="P31" s="168"/>
      <c r="Q31" s="168"/>
    </row>
    <row r="32" spans="1:17" s="125" customFormat="1" ht="16.5" customHeight="1">
      <c r="A32" s="66"/>
      <c r="B32" s="80" t="s">
        <v>316</v>
      </c>
      <c r="C32" s="55">
        <v>1</v>
      </c>
      <c r="D32" s="61" t="s">
        <v>58</v>
      </c>
      <c r="E32" s="57">
        <v>1</v>
      </c>
      <c r="F32" s="57">
        <v>1</v>
      </c>
      <c r="G32" s="52">
        <f t="shared" si="6"/>
        <v>0</v>
      </c>
      <c r="H32" s="58">
        <v>365</v>
      </c>
      <c r="I32" s="78"/>
      <c r="J32" s="165"/>
      <c r="K32" s="165"/>
      <c r="L32" s="165"/>
      <c r="M32" s="165"/>
      <c r="N32" s="165"/>
      <c r="O32" s="168"/>
      <c r="P32" s="168"/>
      <c r="Q32" s="168"/>
    </row>
    <row r="33" spans="1:17" s="125" customFormat="1" ht="16.5" customHeight="1">
      <c r="A33" s="66"/>
      <c r="B33" s="80" t="s">
        <v>317</v>
      </c>
      <c r="C33" s="55">
        <v>3</v>
      </c>
      <c r="D33" s="61" t="s">
        <v>58</v>
      </c>
      <c r="E33" s="57">
        <v>3</v>
      </c>
      <c r="F33" s="57">
        <v>2</v>
      </c>
      <c r="G33" s="52">
        <f t="shared" si="6"/>
        <v>1</v>
      </c>
      <c r="H33" s="58">
        <v>770</v>
      </c>
      <c r="I33" s="78"/>
      <c r="J33" s="165"/>
      <c r="K33" s="165"/>
      <c r="L33" s="165"/>
      <c r="M33" s="165"/>
      <c r="N33" s="165"/>
      <c r="O33" s="168"/>
      <c r="P33" s="168"/>
      <c r="Q33" s="168"/>
    </row>
    <row r="34" spans="1:17" s="125" customFormat="1" ht="16.5" customHeight="1">
      <c r="A34" s="66"/>
      <c r="B34" s="80" t="s">
        <v>318</v>
      </c>
      <c r="C34" s="55">
        <v>44</v>
      </c>
      <c r="D34" s="61" t="s">
        <v>58</v>
      </c>
      <c r="E34" s="57">
        <v>41</v>
      </c>
      <c r="F34" s="57">
        <v>33</v>
      </c>
      <c r="G34" s="52">
        <f t="shared" si="6"/>
        <v>8</v>
      </c>
      <c r="H34" s="58">
        <v>14087</v>
      </c>
      <c r="I34" s="78"/>
      <c r="K34" s="165"/>
      <c r="L34" s="173"/>
      <c r="M34" s="173"/>
      <c r="N34" s="173"/>
      <c r="P34" s="168"/>
      <c r="Q34" s="168"/>
    </row>
    <row r="35" spans="1:17" s="125" customFormat="1" ht="16.5" customHeight="1">
      <c r="A35" s="66"/>
      <c r="B35" s="80" t="s">
        <v>319</v>
      </c>
      <c r="C35" s="55">
        <v>1</v>
      </c>
      <c r="D35" s="61" t="s">
        <v>58</v>
      </c>
      <c r="E35" s="57">
        <v>1</v>
      </c>
      <c r="F35" s="57">
        <v>1</v>
      </c>
      <c r="G35" s="52">
        <f t="shared" si="6"/>
        <v>0</v>
      </c>
      <c r="H35" s="58">
        <v>365</v>
      </c>
      <c r="I35" s="78"/>
      <c r="J35" s="165"/>
      <c r="K35" s="165"/>
      <c r="L35" s="165"/>
      <c r="M35" s="165"/>
      <c r="N35" s="165"/>
      <c r="O35" s="168"/>
      <c r="P35" s="168"/>
      <c r="Q35" s="168"/>
    </row>
    <row r="36" spans="1:17" s="125" customFormat="1" ht="16.5" customHeight="1">
      <c r="A36" s="67"/>
      <c r="B36" s="80" t="s">
        <v>320</v>
      </c>
      <c r="C36" s="55">
        <v>4</v>
      </c>
      <c r="D36" s="61" t="s">
        <v>58</v>
      </c>
      <c r="E36" s="57">
        <v>5</v>
      </c>
      <c r="F36" s="57">
        <v>4</v>
      </c>
      <c r="G36" s="52">
        <f t="shared" si="6"/>
        <v>1</v>
      </c>
      <c r="H36" s="58">
        <v>1647</v>
      </c>
      <c r="I36" s="78"/>
      <c r="J36" s="165"/>
      <c r="K36" s="165"/>
      <c r="L36" s="165"/>
      <c r="M36" s="165"/>
      <c r="N36" s="165"/>
      <c r="O36" s="168"/>
      <c r="P36" s="168"/>
      <c r="Q36" s="168"/>
    </row>
    <row r="37" spans="1:17" s="125" customFormat="1" ht="16.5" customHeight="1">
      <c r="A37" s="66"/>
      <c r="B37" s="80" t="s">
        <v>321</v>
      </c>
      <c r="C37" s="55">
        <v>7</v>
      </c>
      <c r="D37" s="61" t="s">
        <v>58</v>
      </c>
      <c r="E37" s="57">
        <v>7</v>
      </c>
      <c r="F37" s="57">
        <v>7</v>
      </c>
      <c r="G37" s="63">
        <f>+E37-F37</f>
        <v>0</v>
      </c>
      <c r="H37" s="58">
        <v>2555</v>
      </c>
      <c r="I37" s="78"/>
      <c r="J37" s="165"/>
      <c r="K37" s="165"/>
      <c r="L37" s="165"/>
      <c r="M37" s="165"/>
      <c r="N37" s="165"/>
      <c r="O37" s="168"/>
      <c r="P37" s="168"/>
      <c r="Q37" s="168"/>
    </row>
    <row r="38" spans="1:17" s="125" customFormat="1" ht="16.5" customHeight="1">
      <c r="A38" s="66"/>
      <c r="B38" s="80" t="s">
        <v>322</v>
      </c>
      <c r="C38" s="55">
        <v>1</v>
      </c>
      <c r="D38" s="61" t="s">
        <v>58</v>
      </c>
      <c r="E38" s="57">
        <v>0</v>
      </c>
      <c r="F38" s="57">
        <v>0</v>
      </c>
      <c r="G38" s="52">
        <f>+E38-F38</f>
        <v>0</v>
      </c>
      <c r="H38" s="58">
        <v>0</v>
      </c>
      <c r="I38" s="78"/>
      <c r="J38" s="165"/>
      <c r="K38" s="165"/>
      <c r="L38" s="165"/>
      <c r="M38" s="165"/>
      <c r="N38" s="165"/>
      <c r="O38" s="168"/>
      <c r="P38" s="168"/>
      <c r="Q38" s="168"/>
    </row>
    <row r="39" spans="1:17" s="125" customFormat="1" ht="16.5" customHeight="1">
      <c r="A39" s="82"/>
      <c r="B39" s="64" t="s">
        <v>323</v>
      </c>
      <c r="C39" s="55">
        <v>16</v>
      </c>
      <c r="D39" s="61" t="s">
        <v>58</v>
      </c>
      <c r="E39" s="57">
        <v>16</v>
      </c>
      <c r="F39" s="57">
        <v>16</v>
      </c>
      <c r="G39" s="63">
        <f>+E39-F39</f>
        <v>0</v>
      </c>
      <c r="H39" s="58">
        <v>5805</v>
      </c>
      <c r="I39" s="78"/>
      <c r="J39" s="165"/>
      <c r="K39" s="165"/>
      <c r="L39" s="165"/>
      <c r="M39" s="165"/>
      <c r="N39" s="165"/>
      <c r="O39" s="168"/>
      <c r="P39" s="168"/>
      <c r="Q39" s="168"/>
    </row>
    <row r="40" spans="1:17" s="125" customFormat="1" ht="16.5" customHeight="1">
      <c r="A40" s="66"/>
      <c r="B40" s="80" t="s">
        <v>324</v>
      </c>
      <c r="C40" s="55">
        <v>21</v>
      </c>
      <c r="D40" s="61" t="s">
        <v>58</v>
      </c>
      <c r="E40" s="57">
        <v>25</v>
      </c>
      <c r="F40" s="57">
        <v>20</v>
      </c>
      <c r="G40" s="52">
        <f>+E40-F40</f>
        <v>5</v>
      </c>
      <c r="H40" s="58">
        <v>8874</v>
      </c>
      <c r="I40" s="78" t="s">
        <v>325</v>
      </c>
      <c r="J40" s="165"/>
      <c r="K40" s="165"/>
      <c r="L40" s="165"/>
      <c r="M40" s="165"/>
      <c r="N40" s="165"/>
      <c r="O40" s="168"/>
      <c r="P40" s="168"/>
      <c r="Q40" s="168"/>
    </row>
    <row r="41" spans="1:17" s="125" customFormat="1" ht="16.5" customHeight="1">
      <c r="A41" s="97" t="s">
        <v>326</v>
      </c>
      <c r="B41" s="98"/>
      <c r="C41" s="55">
        <f>SUM(C42:C43)</f>
        <v>0</v>
      </c>
      <c r="D41" s="56" t="s">
        <v>56</v>
      </c>
      <c r="E41" s="57">
        <v>0</v>
      </c>
      <c r="F41" s="57">
        <v>0</v>
      </c>
      <c r="G41" s="52">
        <f>SUM(G42:G43)</f>
        <v>0</v>
      </c>
      <c r="H41" s="58">
        <f>SUM(H42:H43)</f>
        <v>0</v>
      </c>
      <c r="I41" s="78"/>
      <c r="J41" s="165"/>
      <c r="K41" s="165"/>
      <c r="L41" s="165"/>
      <c r="M41" s="165"/>
      <c r="N41" s="165"/>
    </row>
    <row r="42" spans="1:17" s="125" customFormat="1" ht="16.5" customHeight="1">
      <c r="A42" s="99"/>
      <c r="B42" s="81" t="s">
        <v>327</v>
      </c>
      <c r="C42" s="55">
        <v>0</v>
      </c>
      <c r="D42" s="61" t="s">
        <v>328</v>
      </c>
      <c r="E42" s="57">
        <v>0</v>
      </c>
      <c r="F42" s="57">
        <v>0</v>
      </c>
      <c r="G42" s="52">
        <f>+E42-F42</f>
        <v>0</v>
      </c>
      <c r="H42" s="58"/>
      <c r="I42" s="169"/>
      <c r="J42" s="165"/>
      <c r="K42" s="165"/>
      <c r="L42" s="165"/>
      <c r="M42" s="165"/>
      <c r="N42" s="165"/>
    </row>
    <row r="43" spans="1:17" s="125" customFormat="1" ht="16.5" customHeight="1">
      <c r="A43" s="100"/>
      <c r="B43" s="81" t="s">
        <v>329</v>
      </c>
      <c r="C43" s="55">
        <v>0</v>
      </c>
      <c r="D43" s="61" t="s">
        <v>330</v>
      </c>
      <c r="E43" s="57">
        <v>0</v>
      </c>
      <c r="F43" s="57">
        <v>0</v>
      </c>
      <c r="G43" s="52">
        <f>+E43-F43</f>
        <v>0</v>
      </c>
      <c r="H43" s="58">
        <v>0</v>
      </c>
      <c r="I43" s="169"/>
    </row>
    <row r="44" spans="1:17" s="7" customFormat="1" ht="15.6" customHeight="1">
      <c r="A44" s="174" t="s">
        <v>331</v>
      </c>
      <c r="B44" s="174"/>
      <c r="C44" s="174"/>
      <c r="D44" s="174"/>
      <c r="E44" s="174"/>
      <c r="F44" s="174"/>
      <c r="G44" s="175"/>
      <c r="H44" s="174"/>
      <c r="I44" s="174"/>
      <c r="J44" s="176"/>
      <c r="K44" s="176"/>
      <c r="L44" s="176"/>
      <c r="M44" s="176"/>
      <c r="N44" s="176"/>
    </row>
    <row r="45" spans="1:17" s="7" customFormat="1">
      <c r="A45" s="174" t="s">
        <v>332</v>
      </c>
      <c r="B45" s="174"/>
      <c r="C45" s="174"/>
      <c r="D45" s="174"/>
      <c r="E45" s="174"/>
      <c r="F45" s="174"/>
      <c r="G45" s="177"/>
      <c r="H45" s="174"/>
      <c r="I45" s="174"/>
      <c r="J45" s="178"/>
      <c r="K45" s="178"/>
      <c r="L45" s="178"/>
      <c r="M45" s="178"/>
      <c r="N45" s="178"/>
    </row>
    <row r="46" spans="1:17" s="7" customFormat="1">
      <c r="A46" s="68" t="s">
        <v>333</v>
      </c>
      <c r="B46" s="68"/>
      <c r="C46" s="68"/>
      <c r="D46" s="68"/>
      <c r="E46" s="68"/>
      <c r="F46" s="69"/>
      <c r="G46" s="179"/>
      <c r="H46" s="69"/>
      <c r="I46" s="68"/>
      <c r="J46" s="178"/>
      <c r="K46" s="178"/>
      <c r="L46" s="178"/>
      <c r="M46" s="178"/>
      <c r="N46" s="178"/>
    </row>
  </sheetData>
  <mergeCells count="14">
    <mergeCell ref="A41:B41"/>
    <mergeCell ref="A42:A43"/>
    <mergeCell ref="A4:B4"/>
    <mergeCell ref="C4:E4"/>
    <mergeCell ref="A5:B5"/>
    <mergeCell ref="A6:B6"/>
    <mergeCell ref="A7:B7"/>
    <mergeCell ref="A8:A10"/>
    <mergeCell ref="A11:B11"/>
    <mergeCell ref="A12:A21"/>
    <mergeCell ref="A22:B22"/>
    <mergeCell ref="A23:A24"/>
    <mergeCell ref="A25:B25"/>
    <mergeCell ref="A26:A2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J13" sqref="J13"/>
    </sheetView>
  </sheetViews>
  <sheetFormatPr defaultRowHeight="13.5"/>
  <cols>
    <col min="1" max="1" width="4.44140625" customWidth="1"/>
    <col min="2" max="2" width="5.21875" customWidth="1"/>
    <col min="3" max="3" width="4.6640625" customWidth="1"/>
    <col min="4" max="4" width="9.88671875" customWidth="1"/>
    <col min="5" max="5" width="12.21875" customWidth="1"/>
    <col min="6" max="6" width="7.77734375" customWidth="1"/>
    <col min="8" max="8" width="6" customWidth="1"/>
    <col min="9" max="12" width="11.44140625" customWidth="1"/>
  </cols>
  <sheetData>
    <row r="1" spans="1:12" ht="26.25">
      <c r="A1" s="79" t="s">
        <v>91</v>
      </c>
    </row>
    <row r="2" spans="1:12" s="74" customFormat="1" ht="19.5" customHeight="1">
      <c r="A2" s="42"/>
      <c r="B2" s="70"/>
      <c r="C2" s="71"/>
      <c r="D2" s="71"/>
      <c r="E2" s="71"/>
      <c r="F2" s="71"/>
      <c r="G2" s="72"/>
      <c r="H2" s="72"/>
      <c r="I2" s="72"/>
      <c r="J2" s="72"/>
      <c r="K2" s="72"/>
      <c r="L2" s="72"/>
    </row>
    <row r="3" spans="1:12" s="74" customFormat="1" ht="15" customHeight="1">
      <c r="A3" s="75"/>
      <c r="B3" s="76"/>
      <c r="C3" s="76"/>
      <c r="D3" s="76"/>
      <c r="E3" s="76"/>
      <c r="F3" s="72"/>
      <c r="G3" s="72"/>
      <c r="H3" s="72"/>
      <c r="I3" s="72"/>
      <c r="J3" s="72"/>
      <c r="K3" s="43"/>
      <c r="L3" s="73" t="s">
        <v>68</v>
      </c>
    </row>
    <row r="4" spans="1:12" s="7" customFormat="1" ht="23.25" customHeight="1">
      <c r="A4" s="111" t="s">
        <v>82</v>
      </c>
      <c r="B4" s="111"/>
      <c r="C4" s="111"/>
      <c r="D4" s="111"/>
      <c r="E4" s="112" t="s">
        <v>69</v>
      </c>
      <c r="F4" s="114" t="s">
        <v>83</v>
      </c>
      <c r="G4" s="115"/>
      <c r="H4" s="116" t="s">
        <v>70</v>
      </c>
      <c r="I4" s="118" t="s">
        <v>84</v>
      </c>
      <c r="J4" s="118" t="s">
        <v>71</v>
      </c>
      <c r="K4" s="118" t="s">
        <v>85</v>
      </c>
      <c r="L4" s="109" t="s">
        <v>86</v>
      </c>
    </row>
    <row r="5" spans="1:12" s="7" customFormat="1" ht="30" customHeight="1" thickBot="1">
      <c r="A5" s="77" t="s">
        <v>72</v>
      </c>
      <c r="B5" s="77" t="s">
        <v>87</v>
      </c>
      <c r="C5" s="77" t="s">
        <v>88</v>
      </c>
      <c r="D5" s="77" t="s">
        <v>73</v>
      </c>
      <c r="E5" s="113"/>
      <c r="F5" s="83" t="s">
        <v>89</v>
      </c>
      <c r="G5" s="83" t="s">
        <v>90</v>
      </c>
      <c r="H5" s="117"/>
      <c r="I5" s="110"/>
      <c r="J5" s="110"/>
      <c r="K5" s="110"/>
      <c r="L5" s="110"/>
    </row>
    <row r="6" spans="1:12" s="7" customFormat="1" ht="29.25" customHeight="1" thickTop="1">
      <c r="A6" s="180"/>
      <c r="B6" s="181" t="s">
        <v>334</v>
      </c>
      <c r="C6" s="182"/>
      <c r="D6" s="182"/>
      <c r="E6" s="183">
        <f t="shared" ref="E6:L6" si="0">SUM(E7,E17,E19)</f>
        <v>30890901000</v>
      </c>
      <c r="F6" s="183">
        <f t="shared" si="0"/>
        <v>0</v>
      </c>
      <c r="G6" s="183">
        <f t="shared" si="0"/>
        <v>0</v>
      </c>
      <c r="H6" s="183">
        <f t="shared" si="0"/>
        <v>0</v>
      </c>
      <c r="I6" s="183">
        <f t="shared" si="0"/>
        <v>30890901000</v>
      </c>
      <c r="J6" s="183">
        <f t="shared" si="0"/>
        <v>28676757500</v>
      </c>
      <c r="K6" s="183">
        <f>SUM(K7,K17,K19)</f>
        <v>28676757500</v>
      </c>
      <c r="L6" s="183">
        <f>SUM(L7,L17,L19)</f>
        <v>28223646150</v>
      </c>
    </row>
    <row r="7" spans="1:12" s="7" customFormat="1" ht="29.25" customHeight="1">
      <c r="A7" s="184"/>
      <c r="B7" s="180"/>
      <c r="C7" s="181" t="s">
        <v>335</v>
      </c>
      <c r="D7" s="182"/>
      <c r="E7" s="183">
        <f t="shared" ref="E7:L7" si="1">SUM(E8:E16)</f>
        <v>29568901000</v>
      </c>
      <c r="F7" s="183">
        <f t="shared" si="1"/>
        <v>0</v>
      </c>
      <c r="G7" s="183">
        <f t="shared" si="1"/>
        <v>0</v>
      </c>
      <c r="H7" s="183">
        <f t="shared" si="1"/>
        <v>0</v>
      </c>
      <c r="I7" s="183">
        <f t="shared" si="1"/>
        <v>29568901000</v>
      </c>
      <c r="J7" s="183">
        <f t="shared" si="1"/>
        <v>27522299040</v>
      </c>
      <c r="K7" s="183">
        <f>SUM(K8:K16)</f>
        <v>27522299040</v>
      </c>
      <c r="L7" s="183">
        <f>SUM(L8:L16)</f>
        <v>27070187690</v>
      </c>
    </row>
    <row r="8" spans="1:12" s="7" customFormat="1" ht="29.25" customHeight="1">
      <c r="A8" s="184"/>
      <c r="B8" s="185"/>
      <c r="C8" s="180"/>
      <c r="D8" s="186" t="s">
        <v>74</v>
      </c>
      <c r="E8" s="183">
        <v>9514721000</v>
      </c>
      <c r="F8" s="183"/>
      <c r="G8" s="183"/>
      <c r="H8" s="183"/>
      <c r="I8" s="183">
        <f>E8+G8+H8</f>
        <v>9514721000</v>
      </c>
      <c r="J8" s="183">
        <f>K8</f>
        <v>8283622170</v>
      </c>
      <c r="K8" s="183">
        <v>8283622170</v>
      </c>
      <c r="L8" s="183">
        <v>8236769550</v>
      </c>
    </row>
    <row r="9" spans="1:12" s="7" customFormat="1" ht="29.25" customHeight="1">
      <c r="A9" s="184"/>
      <c r="B9" s="185"/>
      <c r="C9" s="184"/>
      <c r="D9" s="186" t="s">
        <v>75</v>
      </c>
      <c r="E9" s="183">
        <v>12051861000</v>
      </c>
      <c r="F9" s="183"/>
      <c r="G9" s="183"/>
      <c r="H9" s="183"/>
      <c r="I9" s="183">
        <f t="shared" ref="I9:I16" si="2">E9+G9+H9</f>
        <v>12051861000</v>
      </c>
      <c r="J9" s="183">
        <f t="shared" ref="J9:J20" si="3">K9</f>
        <v>11653579270</v>
      </c>
      <c r="K9" s="183">
        <v>11653579270</v>
      </c>
      <c r="L9" s="183">
        <v>11410283150</v>
      </c>
    </row>
    <row r="10" spans="1:12" s="7" customFormat="1" ht="29.25" customHeight="1">
      <c r="A10" s="184"/>
      <c r="B10" s="185"/>
      <c r="C10" s="184"/>
      <c r="D10" s="186" t="s">
        <v>76</v>
      </c>
      <c r="E10" s="183">
        <v>415806000</v>
      </c>
      <c r="F10" s="183"/>
      <c r="G10" s="183"/>
      <c r="H10" s="183"/>
      <c r="I10" s="183">
        <f t="shared" si="2"/>
        <v>415806000</v>
      </c>
      <c r="J10" s="183">
        <f t="shared" si="3"/>
        <v>341353340</v>
      </c>
      <c r="K10" s="183">
        <v>341353340</v>
      </c>
      <c r="L10" s="183">
        <v>335047970</v>
      </c>
    </row>
    <row r="11" spans="1:12" s="7" customFormat="1" ht="29.25" customHeight="1">
      <c r="A11" s="184"/>
      <c r="B11" s="185"/>
      <c r="C11" s="184"/>
      <c r="D11" s="186" t="s">
        <v>77</v>
      </c>
      <c r="E11" s="183">
        <v>3093295000</v>
      </c>
      <c r="F11" s="183"/>
      <c r="G11" s="183">
        <v>-5000000</v>
      </c>
      <c r="H11" s="183"/>
      <c r="I11" s="183">
        <f t="shared" si="2"/>
        <v>3088295000</v>
      </c>
      <c r="J11" s="183">
        <f t="shared" si="3"/>
        <v>2787891990</v>
      </c>
      <c r="K11" s="183">
        <v>2787891990</v>
      </c>
      <c r="L11" s="183">
        <v>2723736530</v>
      </c>
    </row>
    <row r="12" spans="1:12" s="7" customFormat="1" ht="29.25" customHeight="1">
      <c r="A12" s="184"/>
      <c r="B12" s="185"/>
      <c r="C12" s="184"/>
      <c r="D12" s="186" t="s">
        <v>78</v>
      </c>
      <c r="E12" s="183">
        <v>909476000</v>
      </c>
      <c r="F12" s="183"/>
      <c r="G12" s="183"/>
      <c r="H12" s="183"/>
      <c r="I12" s="183">
        <f t="shared" si="2"/>
        <v>909476000</v>
      </c>
      <c r="J12" s="183">
        <f t="shared" si="3"/>
        <v>906810160</v>
      </c>
      <c r="K12" s="183">
        <v>906810160</v>
      </c>
      <c r="L12" s="183">
        <v>889001590</v>
      </c>
    </row>
    <row r="13" spans="1:12" s="7" customFormat="1" ht="29.25" customHeight="1">
      <c r="A13" s="184"/>
      <c r="B13" s="185"/>
      <c r="C13" s="184"/>
      <c r="D13" s="186" t="s">
        <v>79</v>
      </c>
      <c r="E13" s="183">
        <v>1864475000</v>
      </c>
      <c r="F13" s="183"/>
      <c r="G13" s="183">
        <v>5000000</v>
      </c>
      <c r="H13" s="183"/>
      <c r="I13" s="183">
        <f t="shared" si="2"/>
        <v>1869475000</v>
      </c>
      <c r="J13" s="183">
        <f t="shared" si="3"/>
        <v>1868122880</v>
      </c>
      <c r="K13" s="183">
        <v>1868122880</v>
      </c>
      <c r="L13" s="183">
        <v>1829864520</v>
      </c>
    </row>
    <row r="14" spans="1:12" s="7" customFormat="1" ht="29.25" customHeight="1">
      <c r="A14" s="184"/>
      <c r="B14" s="185"/>
      <c r="C14" s="184"/>
      <c r="D14" s="186" t="s">
        <v>80</v>
      </c>
      <c r="E14" s="183">
        <v>745790000</v>
      </c>
      <c r="F14" s="183"/>
      <c r="G14" s="183"/>
      <c r="H14" s="183"/>
      <c r="I14" s="183">
        <f t="shared" si="2"/>
        <v>745790000</v>
      </c>
      <c r="J14" s="183">
        <f t="shared" si="3"/>
        <v>738331710</v>
      </c>
      <c r="K14" s="183">
        <v>738331710</v>
      </c>
      <c r="L14" s="183">
        <v>722832880</v>
      </c>
    </row>
    <row r="15" spans="1:12" s="7" customFormat="1" ht="29.25" customHeight="1">
      <c r="A15" s="184"/>
      <c r="B15" s="185"/>
      <c r="C15" s="184"/>
      <c r="D15" s="186" t="s">
        <v>81</v>
      </c>
      <c r="E15" s="183">
        <v>492024000</v>
      </c>
      <c r="F15" s="183"/>
      <c r="G15" s="183"/>
      <c r="H15" s="183"/>
      <c r="I15" s="183">
        <f>E15+G15+H15</f>
        <v>492024000</v>
      </c>
      <c r="J15" s="183">
        <f t="shared" si="3"/>
        <v>488778520</v>
      </c>
      <c r="K15" s="183">
        <v>488778520</v>
      </c>
      <c r="L15" s="183">
        <v>479395450</v>
      </c>
    </row>
    <row r="16" spans="1:12" s="7" customFormat="1" ht="29.25" customHeight="1">
      <c r="A16" s="184"/>
      <c r="B16" s="185"/>
      <c r="C16" s="187"/>
      <c r="D16" s="186" t="s">
        <v>336</v>
      </c>
      <c r="E16" s="183">
        <v>481453000</v>
      </c>
      <c r="F16" s="183"/>
      <c r="G16" s="183"/>
      <c r="H16" s="183"/>
      <c r="I16" s="183">
        <f t="shared" si="2"/>
        <v>481453000</v>
      </c>
      <c r="J16" s="183">
        <f t="shared" si="3"/>
        <v>453809000</v>
      </c>
      <c r="K16" s="183">
        <v>453809000</v>
      </c>
      <c r="L16" s="183">
        <v>443256050</v>
      </c>
    </row>
    <row r="17" spans="1:12" s="7" customFormat="1" ht="29.25" customHeight="1">
      <c r="A17" s="184"/>
      <c r="B17" s="184"/>
      <c r="C17" s="188" t="s">
        <v>337</v>
      </c>
      <c r="D17" s="189"/>
      <c r="E17" s="183">
        <f t="shared" ref="E17:L17" si="4">SUM(E18:E18)</f>
        <v>80000000</v>
      </c>
      <c r="F17" s="183">
        <f t="shared" si="4"/>
        <v>0</v>
      </c>
      <c r="G17" s="183"/>
      <c r="H17" s="183">
        <f t="shared" si="4"/>
        <v>0</v>
      </c>
      <c r="I17" s="183">
        <f t="shared" si="4"/>
        <v>80000000</v>
      </c>
      <c r="J17" s="183">
        <f t="shared" si="4"/>
        <v>64000000</v>
      </c>
      <c r="K17" s="183">
        <f t="shared" si="4"/>
        <v>64000000</v>
      </c>
      <c r="L17" s="183">
        <f t="shared" si="4"/>
        <v>64000000</v>
      </c>
    </row>
    <row r="18" spans="1:12" s="7" customFormat="1" ht="29.25" customHeight="1">
      <c r="A18" s="184"/>
      <c r="B18" s="184"/>
      <c r="C18" s="190"/>
      <c r="D18" s="191" t="s">
        <v>338</v>
      </c>
      <c r="E18" s="183">
        <v>80000000</v>
      </c>
      <c r="F18" s="183"/>
      <c r="G18" s="183"/>
      <c r="H18" s="183"/>
      <c r="I18" s="183">
        <f>E18+G18+H18</f>
        <v>80000000</v>
      </c>
      <c r="J18" s="183">
        <f t="shared" si="3"/>
        <v>64000000</v>
      </c>
      <c r="K18" s="183">
        <v>64000000</v>
      </c>
      <c r="L18" s="183">
        <v>64000000</v>
      </c>
    </row>
    <row r="19" spans="1:12" s="7" customFormat="1" ht="29.25" customHeight="1">
      <c r="A19" s="184"/>
      <c r="B19" s="184"/>
      <c r="C19" s="192" t="s">
        <v>339</v>
      </c>
      <c r="D19" s="193"/>
      <c r="E19" s="183">
        <f t="shared" ref="E19:L19" si="5">SUM(E20:E20)</f>
        <v>1242000000</v>
      </c>
      <c r="F19" s="183">
        <f t="shared" si="5"/>
        <v>0</v>
      </c>
      <c r="G19" s="183">
        <f t="shared" si="5"/>
        <v>0</v>
      </c>
      <c r="H19" s="183">
        <f t="shared" si="5"/>
        <v>0</v>
      </c>
      <c r="I19" s="183">
        <f t="shared" si="5"/>
        <v>1242000000</v>
      </c>
      <c r="J19" s="183">
        <f t="shared" si="5"/>
        <v>1090458460</v>
      </c>
      <c r="K19" s="183">
        <f t="shared" si="5"/>
        <v>1090458460</v>
      </c>
      <c r="L19" s="183">
        <f t="shared" si="5"/>
        <v>1089458460</v>
      </c>
    </row>
    <row r="20" spans="1:12" s="7" customFormat="1" ht="29.25" customHeight="1">
      <c r="A20" s="187"/>
      <c r="B20" s="187"/>
      <c r="C20" s="187"/>
      <c r="D20" s="186" t="s">
        <v>340</v>
      </c>
      <c r="E20" s="183">
        <v>1242000000</v>
      </c>
      <c r="F20" s="183"/>
      <c r="G20" s="183"/>
      <c r="H20" s="183"/>
      <c r="I20" s="183">
        <f>E20+G20+H20</f>
        <v>1242000000</v>
      </c>
      <c r="J20" s="183">
        <f t="shared" si="3"/>
        <v>1090458460</v>
      </c>
      <c r="K20" s="183">
        <v>1090458460</v>
      </c>
      <c r="L20" s="183">
        <v>1089458460</v>
      </c>
    </row>
  </sheetData>
  <mergeCells count="12">
    <mergeCell ref="B6:D6"/>
    <mergeCell ref="C7:D7"/>
    <mergeCell ref="C17:D17"/>
    <mergeCell ref="C19:D19"/>
    <mergeCell ref="K4:K5"/>
    <mergeCell ref="L4:L5"/>
    <mergeCell ref="A4:D4"/>
    <mergeCell ref="E4:E5"/>
    <mergeCell ref="F4:G4"/>
    <mergeCell ref="H4:H5"/>
    <mergeCell ref="I4:I5"/>
    <mergeCell ref="J4:J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재무상태표</vt:lpstr>
      <vt:lpstr>손익계산서</vt:lpstr>
      <vt:lpstr>기본금변동계산서</vt:lpstr>
      <vt:lpstr>현금흐름표</vt:lpstr>
      <vt:lpstr>임원 및 운영인력현황</vt:lpstr>
      <vt:lpstr>인건비 예산 및 집행현황</vt:lpstr>
      <vt:lpstr>손익계산서!Print_Titles</vt:lpstr>
      <vt:lpstr>재무상태표!Print_Titles</vt:lpstr>
      <vt:lpstr>현금흐름표!Print_Titles</vt:lpstr>
    </vt:vector>
  </TitlesOfParts>
  <Company>서산의료원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1층원무과3</dc:creator>
  <cp:lastModifiedBy>user</cp:lastModifiedBy>
  <cp:lastPrinted>2022-03-30T06:41:13Z</cp:lastPrinted>
  <dcterms:created xsi:type="dcterms:W3CDTF">2001-07-21T06:12:22Z</dcterms:created>
  <dcterms:modified xsi:type="dcterms:W3CDTF">2022-03-30T06:41:22Z</dcterms:modified>
</cp:coreProperties>
</file>